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verbosh\Desktop\"/>
    </mc:Choice>
  </mc:AlternateContent>
  <bookViews>
    <workbookView xWindow="0" yWindow="0" windowWidth="28800" windowHeight="12930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" sheetId="6" r:id="rId6"/>
    <sheet name="Table 7" sheetId="7" r:id="rId7"/>
    <sheet name="Table 8" sheetId="8" r:id="rId8"/>
    <sheet name="Table 9" sheetId="9" r:id="rId9"/>
    <sheet name="Table 9 additional" sheetId="12" r:id="rId10"/>
    <sheet name="Parameters" sheetId="11" state="hidden" r:id="rId11"/>
  </sheets>
  <definedNames>
    <definedName name="ExternalData_1" localSheetId="5" hidden="1">'Table 6'!#REF!</definedName>
    <definedName name="_xlnm.Print_Area" localSheetId="0">'Table 1'!$B$1:$F$23</definedName>
    <definedName name="_xlnm.Print_Area" localSheetId="1">'Table 2'!$B$1:$N$64</definedName>
    <definedName name="_xlnm.Print_Area" localSheetId="2">'Table 3'!$B$1:$I$22</definedName>
    <definedName name="_xlnm.Print_Area" localSheetId="3">'Table 4'!$B$2:$I$22</definedName>
    <definedName name="_xlnm.Print_Area" localSheetId="4">'Table 5'!$B$1:$J$24</definedName>
    <definedName name="_xlnm.Print_Area" localSheetId="5">'Table 6'!$B$1:$I$53</definedName>
    <definedName name="_xlnm.Print_Area" localSheetId="6">'Table 7'!$B$1:$J$43</definedName>
    <definedName name="_xlnm.Print_Area" localSheetId="7">'Table 8'!$B$1:$K$23</definedName>
    <definedName name="_xlnm.Print_Area" localSheetId="8">'Table 9'!$B$2:$Q$118</definedName>
    <definedName name="_xlnm.Print_Area" localSheetId="9">'Table 9 additional'!$B$1:$Q$178</definedName>
    <definedName name="_xlnm.Print_Titles" localSheetId="1">'Table 2'!$1:$1</definedName>
    <definedName name="_xlnm.Print_Titles" localSheetId="5">'Table 6'!$1:$1</definedName>
    <definedName name="_xlnm.Print_Titles" localSheetId="8">'Table 9'!$2:$2</definedName>
    <definedName name="_xlnm.Print_Titles" localSheetId="9">'Table 9 additional'!$1:$1</definedName>
  </definedNames>
  <calcPr calcId="191029"/>
</workbook>
</file>

<file path=xl/calcChain.xml><?xml version="1.0" encoding="utf-8"?>
<calcChain xmlns="http://schemas.openxmlformats.org/spreadsheetml/2006/main">
  <c r="K10" i="8" l="1"/>
  <c r="J10" i="8"/>
  <c r="C141" i="12"/>
  <c r="D141" i="12"/>
  <c r="E141" i="12"/>
  <c r="F141" i="12"/>
  <c r="G141" i="12"/>
  <c r="H141" i="12"/>
  <c r="I141" i="12"/>
  <c r="J141" i="12"/>
  <c r="K141" i="12"/>
  <c r="L141" i="12"/>
  <c r="M141" i="12"/>
  <c r="N141" i="12"/>
  <c r="O141" i="12"/>
  <c r="P141" i="12"/>
  <c r="Q141" i="12"/>
  <c r="C118" i="9"/>
  <c r="D118" i="9"/>
  <c r="E118" i="9"/>
  <c r="F118" i="9"/>
  <c r="G118" i="9"/>
  <c r="H118" i="9"/>
  <c r="I118" i="9"/>
  <c r="J118" i="9"/>
  <c r="K118" i="9"/>
  <c r="L118" i="9"/>
  <c r="M118" i="9"/>
  <c r="N118" i="9"/>
  <c r="O118" i="9"/>
  <c r="P118" i="9"/>
  <c r="Q118" i="9"/>
  <c r="C39" i="9"/>
  <c r="D39" i="9"/>
  <c r="E39" i="9"/>
  <c r="F39" i="9"/>
  <c r="G39" i="9"/>
  <c r="H39" i="9"/>
  <c r="I39" i="9"/>
  <c r="J39" i="9"/>
  <c r="K39" i="9"/>
  <c r="L39" i="9"/>
  <c r="M39" i="9"/>
  <c r="N39" i="9"/>
  <c r="O39" i="9"/>
  <c r="P39" i="9"/>
  <c r="Q39" i="9"/>
  <c r="C101" i="12"/>
  <c r="D101" i="12"/>
  <c r="E101" i="12"/>
  <c r="F101" i="12"/>
  <c r="G101" i="12"/>
  <c r="H101" i="12"/>
  <c r="I101" i="12"/>
  <c r="J101" i="12"/>
  <c r="K101" i="12"/>
  <c r="L101" i="12"/>
  <c r="M101" i="12"/>
  <c r="N101" i="12"/>
  <c r="O101" i="12"/>
  <c r="P101" i="12"/>
  <c r="Q101" i="12"/>
  <c r="C75" i="9"/>
  <c r="D75" i="9"/>
  <c r="E75" i="9"/>
  <c r="F75" i="9"/>
  <c r="G75" i="9"/>
  <c r="H75" i="9"/>
  <c r="I75" i="9"/>
  <c r="J75" i="9"/>
  <c r="K75" i="9"/>
  <c r="L75" i="9"/>
  <c r="M75" i="9"/>
  <c r="N75" i="9"/>
  <c r="O75" i="9"/>
  <c r="P75" i="9"/>
  <c r="Q75" i="9"/>
  <c r="C33" i="12"/>
  <c r="D33" i="12"/>
  <c r="E33" i="12"/>
  <c r="F33" i="12"/>
  <c r="G33" i="12"/>
  <c r="H33" i="12"/>
  <c r="I33" i="12"/>
  <c r="J33" i="12"/>
  <c r="K33" i="12"/>
  <c r="L33" i="12"/>
  <c r="M33" i="12"/>
  <c r="N33" i="12"/>
  <c r="O33" i="12"/>
  <c r="P33" i="12"/>
  <c r="Q33" i="12"/>
  <c r="C63" i="12"/>
  <c r="D63" i="12"/>
  <c r="E63" i="12"/>
  <c r="F63" i="12"/>
  <c r="G63" i="12"/>
  <c r="H63" i="12"/>
  <c r="I63" i="12"/>
  <c r="J63" i="12"/>
  <c r="K63" i="12"/>
  <c r="L63" i="12"/>
  <c r="M63" i="12"/>
  <c r="N63" i="12"/>
  <c r="O63" i="12"/>
  <c r="P63" i="12"/>
  <c r="Q63" i="12"/>
  <c r="C174" i="12"/>
  <c r="D174" i="12"/>
  <c r="E174" i="12"/>
  <c r="F174" i="12"/>
  <c r="G174" i="12"/>
  <c r="H174" i="12"/>
  <c r="I174" i="12"/>
  <c r="J174" i="12"/>
  <c r="K174" i="12"/>
  <c r="L174" i="12"/>
  <c r="M174" i="12"/>
  <c r="N174" i="12"/>
  <c r="O174" i="12"/>
  <c r="P174" i="12"/>
  <c r="Q174" i="12"/>
  <c r="C39" i="2"/>
  <c r="D39" i="2"/>
  <c r="E39" i="2"/>
  <c r="F39" i="2"/>
  <c r="G39" i="2"/>
  <c r="H39" i="2"/>
  <c r="I39" i="2"/>
  <c r="J39" i="2"/>
  <c r="K39" i="2"/>
  <c r="L39" i="2"/>
  <c r="M39" i="2"/>
  <c r="N39" i="2"/>
  <c r="C21" i="6"/>
  <c r="E21" i="6"/>
  <c r="F21" i="6"/>
  <c r="G21" i="6"/>
  <c r="H21" i="6"/>
  <c r="I21" i="6"/>
  <c r="C47" i="6"/>
  <c r="E47" i="6"/>
  <c r="F47" i="6"/>
  <c r="G47" i="6"/>
  <c r="H47" i="6"/>
  <c r="I47" i="6"/>
  <c r="C21" i="5"/>
  <c r="D21" i="5"/>
  <c r="F21" i="5"/>
  <c r="G21" i="5"/>
  <c r="H21" i="5"/>
  <c r="J21" i="5"/>
  <c r="C19" i="2"/>
  <c r="D19" i="2"/>
  <c r="N19" i="2"/>
  <c r="E19" i="2"/>
  <c r="F19" i="2"/>
  <c r="G19" i="2"/>
  <c r="H19" i="2"/>
  <c r="I19" i="2"/>
  <c r="J19" i="2"/>
  <c r="K19" i="2"/>
  <c r="L19" i="2"/>
  <c r="M19" i="2"/>
  <c r="C19" i="4"/>
  <c r="D19" i="4"/>
  <c r="F19" i="4"/>
  <c r="G19" i="4"/>
  <c r="H19" i="4"/>
  <c r="I19" i="4"/>
  <c r="C19" i="3"/>
  <c r="D19" i="3"/>
  <c r="F19" i="3"/>
  <c r="H19" i="3"/>
  <c r="G19" i="3"/>
  <c r="I19" i="3"/>
  <c r="E19" i="3"/>
  <c r="C58" i="2"/>
  <c r="D58" i="2"/>
  <c r="E58" i="2"/>
  <c r="F58" i="2"/>
  <c r="G58" i="2"/>
  <c r="H58" i="2"/>
  <c r="I58" i="2"/>
  <c r="J58" i="2"/>
  <c r="K58" i="2"/>
  <c r="N58" i="2"/>
  <c r="L58" i="2"/>
  <c r="M58" i="2"/>
  <c r="C20" i="1"/>
  <c r="D20" i="1"/>
  <c r="E20" i="1"/>
  <c r="F20" i="1"/>
  <c r="E19" i="4"/>
  <c r="D21" i="6"/>
  <c r="D47" i="6"/>
  <c r="E21" i="5"/>
  <c r="I21" i="5"/>
  <c r="D20" i="2"/>
  <c r="E20" i="2"/>
  <c r="F20" i="2"/>
  <c r="I20" i="2"/>
  <c r="J20" i="2"/>
  <c r="C20" i="2"/>
  <c r="H20" i="2"/>
  <c r="B23" i="2"/>
  <c r="K20" i="2"/>
  <c r="G20" i="2"/>
  <c r="B108" i="12"/>
  <c r="B148" i="12"/>
  <c r="D30" i="7"/>
  <c r="E30" i="7"/>
  <c r="F30" i="7"/>
  <c r="G30" i="7"/>
  <c r="H30" i="7"/>
  <c r="C30" i="7"/>
  <c r="D29" i="7"/>
  <c r="E29" i="7"/>
  <c r="F29" i="7"/>
  <c r="G29" i="7"/>
  <c r="H29" i="7"/>
  <c r="C29" i="7"/>
  <c r="D28" i="7"/>
  <c r="E28" i="7"/>
  <c r="F28" i="7"/>
  <c r="G28" i="7"/>
  <c r="H28" i="7"/>
  <c r="C28" i="7"/>
  <c r="E4" i="1"/>
  <c r="J3" i="7"/>
  <c r="C3" i="7"/>
  <c r="D3" i="7"/>
  <c r="E3" i="7"/>
  <c r="F3" i="7"/>
  <c r="G3" i="7"/>
  <c r="H3" i="7"/>
  <c r="D4" i="1"/>
  <c r="C4" i="1"/>
  <c r="B70" i="12"/>
  <c r="B40" i="12"/>
  <c r="B2" i="12"/>
  <c r="B82" i="9"/>
  <c r="B46" i="9"/>
  <c r="B3" i="9"/>
  <c r="B2" i="8"/>
  <c r="B2" i="7"/>
  <c r="B29" i="6"/>
  <c r="B3" i="5"/>
  <c r="B3" i="4"/>
  <c r="B3" i="3"/>
  <c r="B43" i="2"/>
  <c r="B3" i="2"/>
  <c r="B3" i="1"/>
  <c r="K60" i="2"/>
  <c r="K40" i="2"/>
  <c r="J60" i="2"/>
  <c r="H60" i="2"/>
  <c r="F60" i="2"/>
  <c r="D60" i="2"/>
  <c r="J40" i="2"/>
  <c r="H40" i="2"/>
  <c r="F40" i="2"/>
  <c r="D40" i="2"/>
  <c r="C40" i="2"/>
  <c r="E40" i="2"/>
  <c r="G40" i="2"/>
  <c r="I40" i="2"/>
  <c r="C60" i="2"/>
  <c r="E60" i="2"/>
  <c r="G60" i="2"/>
  <c r="I60" i="2"/>
  <c r="D34" i="7"/>
  <c r="E34" i="7"/>
  <c r="F34" i="7"/>
  <c r="G34" i="7"/>
  <c r="H34" i="7"/>
  <c r="C34" i="7"/>
  <c r="I34" i="7"/>
  <c r="D33" i="7"/>
  <c r="E33" i="7"/>
  <c r="F33" i="7"/>
  <c r="G33" i="7"/>
  <c r="H33" i="7"/>
  <c r="C33" i="7"/>
  <c r="D27" i="7"/>
  <c r="E27" i="7"/>
  <c r="F27" i="7"/>
  <c r="G27" i="7"/>
  <c r="H27" i="7"/>
  <c r="C27" i="7"/>
  <c r="D6" i="7"/>
  <c r="E6" i="7"/>
  <c r="F6" i="7"/>
  <c r="G6" i="7"/>
  <c r="H6" i="7"/>
  <c r="C6" i="7"/>
  <c r="D7" i="7"/>
  <c r="E7" i="7"/>
  <c r="F7" i="7"/>
  <c r="G7" i="7"/>
  <c r="H7" i="7"/>
  <c r="C7" i="7"/>
  <c r="D19" i="7"/>
  <c r="E19" i="7"/>
  <c r="F19" i="7"/>
  <c r="G19" i="7"/>
  <c r="H19" i="7"/>
  <c r="C19" i="7"/>
  <c r="D18" i="7"/>
  <c r="E18" i="7"/>
  <c r="F18" i="7"/>
  <c r="G18" i="7"/>
  <c r="H18" i="7"/>
  <c r="C18" i="7"/>
  <c r="D17" i="7"/>
  <c r="E17" i="7"/>
  <c r="F17" i="7"/>
  <c r="G17" i="7"/>
  <c r="H17" i="7"/>
  <c r="C17" i="7"/>
  <c r="D16" i="7"/>
  <c r="E16" i="7"/>
  <c r="F16" i="7"/>
  <c r="G16" i="7"/>
  <c r="H16" i="7"/>
  <c r="C16" i="7"/>
  <c r="D15" i="7"/>
  <c r="E15" i="7"/>
  <c r="F15" i="7"/>
  <c r="G15" i="7"/>
  <c r="H15" i="7"/>
  <c r="C15" i="7"/>
  <c r="D14" i="7"/>
  <c r="E14" i="7"/>
  <c r="F14" i="7"/>
  <c r="G14" i="7"/>
  <c r="H14" i="7"/>
  <c r="C14" i="7"/>
  <c r="D13" i="7"/>
  <c r="E13" i="7"/>
  <c r="F13" i="7"/>
  <c r="G13" i="7"/>
  <c r="H13" i="7"/>
  <c r="C13" i="7"/>
  <c r="H12" i="7"/>
  <c r="G12" i="7"/>
  <c r="F12" i="7"/>
  <c r="E12" i="7"/>
  <c r="D12" i="7"/>
  <c r="C12" i="7"/>
  <c r="H11" i="7"/>
  <c r="G11" i="7"/>
  <c r="F11" i="7"/>
  <c r="E11" i="7"/>
  <c r="D11" i="7"/>
  <c r="C11" i="7"/>
  <c r="H10" i="7"/>
  <c r="G10" i="7"/>
  <c r="F10" i="7"/>
  <c r="E10" i="7"/>
  <c r="D10" i="7"/>
  <c r="C10" i="7"/>
  <c r="H9" i="7"/>
  <c r="G9" i="7"/>
  <c r="F9" i="7"/>
  <c r="E9" i="7"/>
  <c r="D9" i="7"/>
  <c r="C9" i="7"/>
  <c r="C8" i="7"/>
  <c r="H8" i="7"/>
  <c r="G8" i="7"/>
  <c r="F8" i="7"/>
  <c r="E8" i="7"/>
  <c r="D8" i="7"/>
  <c r="G31" i="7"/>
  <c r="F31" i="7"/>
  <c r="D31" i="7"/>
  <c r="E31" i="7"/>
  <c r="I18" i="7"/>
  <c r="I33" i="7"/>
  <c r="I27" i="7"/>
  <c r="I11" i="7"/>
  <c r="I14" i="7"/>
  <c r="I15" i="7"/>
  <c r="I16" i="7"/>
  <c r="I17" i="7"/>
  <c r="I19" i="7"/>
  <c r="I7" i="7"/>
  <c r="I6" i="7"/>
  <c r="I30" i="7"/>
  <c r="I29" i="7"/>
  <c r="I28" i="7"/>
  <c r="I8" i="7"/>
  <c r="I12" i="7"/>
  <c r="I13" i="7"/>
  <c r="C20" i="7"/>
  <c r="G20" i="7"/>
  <c r="E20" i="7"/>
  <c r="H20" i="7"/>
  <c r="F20" i="7"/>
  <c r="D20" i="7"/>
  <c r="I9" i="7"/>
  <c r="I10" i="7"/>
  <c r="C31" i="7"/>
  <c r="H31" i="7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4" i="8"/>
  <c r="F21" i="7"/>
  <c r="F25" i="7"/>
  <c r="E21" i="7"/>
  <c r="E25" i="7"/>
  <c r="C21" i="7"/>
  <c r="C25" i="7"/>
  <c r="D21" i="7"/>
  <c r="D25" i="7"/>
  <c r="H21" i="7"/>
  <c r="H25" i="7"/>
  <c r="G21" i="7"/>
  <c r="G25" i="7"/>
  <c r="D23" i="7"/>
  <c r="D22" i="7"/>
  <c r="H23" i="7"/>
  <c r="H22" i="7"/>
  <c r="G23" i="7"/>
  <c r="G22" i="7"/>
  <c r="F23" i="7"/>
  <c r="F22" i="7"/>
  <c r="E23" i="7"/>
  <c r="E22" i="7"/>
  <c r="C23" i="7"/>
  <c r="C22" i="7"/>
  <c r="H35" i="7"/>
  <c r="H24" i="7"/>
  <c r="D35" i="7"/>
  <c r="G35" i="7"/>
  <c r="F35" i="7"/>
  <c r="E35" i="7"/>
  <c r="C35" i="7"/>
  <c r="I31" i="7"/>
  <c r="I20" i="7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4" i="8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D18" i="8"/>
  <c r="J35" i="7"/>
  <c r="J17" i="7"/>
  <c r="J31" i="7"/>
  <c r="J15" i="7"/>
  <c r="J6" i="7"/>
  <c r="E39" i="7"/>
  <c r="E38" i="7"/>
  <c r="G39" i="7"/>
  <c r="G38" i="7"/>
  <c r="D39" i="7"/>
  <c r="D38" i="7"/>
  <c r="C38" i="7"/>
  <c r="C39" i="7"/>
  <c r="F39" i="7"/>
  <c r="F38" i="7"/>
  <c r="H39" i="7"/>
  <c r="H38" i="7"/>
  <c r="E32" i="7"/>
  <c r="E36" i="7"/>
  <c r="E37" i="7"/>
  <c r="G32" i="7"/>
  <c r="G36" i="7"/>
  <c r="G37" i="7"/>
  <c r="D24" i="7"/>
  <c r="D36" i="7"/>
  <c r="D37" i="7"/>
  <c r="C24" i="7"/>
  <c r="C36" i="7"/>
  <c r="C37" i="7"/>
  <c r="F32" i="7"/>
  <c r="F36" i="7"/>
  <c r="F37" i="7"/>
  <c r="H32" i="7"/>
  <c r="H36" i="7"/>
  <c r="H37" i="7"/>
  <c r="J19" i="7"/>
  <c r="J7" i="7"/>
  <c r="J14" i="7"/>
  <c r="J33" i="7"/>
  <c r="J20" i="7"/>
  <c r="J11" i="7"/>
  <c r="J29" i="7"/>
  <c r="J18" i="7"/>
  <c r="J10" i="7"/>
  <c r="J28" i="7"/>
  <c r="J13" i="7"/>
  <c r="J12" i="7"/>
  <c r="F24" i="7"/>
  <c r="E24" i="7"/>
  <c r="D32" i="7"/>
  <c r="G24" i="7"/>
  <c r="J34" i="7"/>
  <c r="J9" i="7"/>
  <c r="J16" i="7"/>
  <c r="J30" i="7"/>
  <c r="J27" i="7"/>
  <c r="J8" i="7"/>
  <c r="I35" i="7"/>
  <c r="C32" i="7"/>
  <c r="I14" i="8"/>
  <c r="K14" i="8"/>
  <c r="F18" i="8"/>
  <c r="I12" i="8"/>
  <c r="K12" i="8"/>
  <c r="I10" i="8"/>
  <c r="I8" i="8"/>
  <c r="K8" i="8"/>
  <c r="I15" i="8"/>
  <c r="J15" i="8"/>
  <c r="I13" i="8"/>
  <c r="J13" i="8"/>
  <c r="I11" i="8"/>
  <c r="J11" i="8"/>
  <c r="I9" i="8"/>
  <c r="J9" i="8"/>
  <c r="I7" i="8"/>
  <c r="J7" i="8"/>
  <c r="I5" i="8"/>
  <c r="J5" i="8"/>
  <c r="G18" i="8"/>
  <c r="I4" i="8"/>
  <c r="J4" i="8"/>
  <c r="H18" i="8"/>
  <c r="I16" i="8"/>
  <c r="K16" i="8"/>
  <c r="I6" i="8"/>
  <c r="K6" i="8"/>
  <c r="I17" i="8"/>
  <c r="J17" i="8"/>
  <c r="E18" i="8"/>
  <c r="C18" i="8"/>
  <c r="J14" i="8"/>
  <c r="J12" i="8"/>
  <c r="K15" i="8"/>
  <c r="K7" i="8"/>
  <c r="J16" i="8"/>
  <c r="K11" i="8"/>
  <c r="K4" i="8"/>
  <c r="K13" i="8"/>
  <c r="K9" i="8"/>
  <c r="K5" i="8"/>
  <c r="J8" i="8"/>
  <c r="J6" i="8"/>
  <c r="I18" i="8"/>
  <c r="J18" i="8"/>
  <c r="K17" i="8"/>
  <c r="K18" i="8"/>
  <c r="B3" i="6"/>
</calcChain>
</file>

<file path=xl/sharedStrings.xml><?xml version="1.0" encoding="utf-8"?>
<sst xmlns="http://schemas.openxmlformats.org/spreadsheetml/2006/main" count="956" uniqueCount="319">
  <si>
    <t>Pennsylvania's State System of Higher Education</t>
  </si>
  <si>
    <t>Table 1</t>
  </si>
  <si>
    <t>University</t>
  </si>
  <si>
    <t>Percent Change</t>
  </si>
  <si>
    <t>Year1</t>
  </si>
  <si>
    <t>Year2</t>
  </si>
  <si>
    <t>Change</t>
  </si>
  <si>
    <t>PercentChange</t>
  </si>
  <si>
    <t xml:space="preserve">Bloomsburg                                        </t>
  </si>
  <si>
    <t xml:space="preserve">California                                        </t>
  </si>
  <si>
    <t xml:space="preserve">Cheyney                                           </t>
  </si>
  <si>
    <t xml:space="preserve">Clarion                                           </t>
  </si>
  <si>
    <t xml:space="preserve">East Stroudsburg                                  </t>
  </si>
  <si>
    <t xml:space="preserve">Edinboro                                          </t>
  </si>
  <si>
    <t xml:space="preserve">Indiana                                           </t>
  </si>
  <si>
    <t xml:space="preserve">Kutztown                                          </t>
  </si>
  <si>
    <t xml:space="preserve">Lock Haven                                        </t>
  </si>
  <si>
    <t xml:space="preserve">Mansfield                                         </t>
  </si>
  <si>
    <t xml:space="preserve">Millersville                                      </t>
  </si>
  <si>
    <t xml:space="preserve">Shippensburg                                      </t>
  </si>
  <si>
    <t xml:space="preserve">Slippery Rock                                     </t>
  </si>
  <si>
    <t xml:space="preserve">West Chester                                      </t>
  </si>
  <si>
    <t>System Total</t>
  </si>
  <si>
    <t>Source: Data Warehouse, Student Data Submission</t>
  </si>
  <si>
    <t>Official Reporting Date: End of the 15th day of classes</t>
  </si>
  <si>
    <t>Note: Includes clock hour students</t>
  </si>
  <si>
    <t>Table 2</t>
  </si>
  <si>
    <t>White</t>
  </si>
  <si>
    <t>Hispanic</t>
  </si>
  <si>
    <t>American Indian</t>
  </si>
  <si>
    <t>Asian</t>
  </si>
  <si>
    <t>Black or African-American</t>
  </si>
  <si>
    <t>Native Hawaiian/Pacific Islander</t>
  </si>
  <si>
    <t>Non-Resident Alien</t>
  </si>
  <si>
    <t>Unknown</t>
  </si>
  <si>
    <t>Two or More Races</t>
  </si>
  <si>
    <t>Total</t>
  </si>
  <si>
    <t>Total Minority*</t>
  </si>
  <si>
    <t>Percent Minority*</t>
  </si>
  <si>
    <t>Bloomsburg</t>
  </si>
  <si>
    <t>California</t>
  </si>
  <si>
    <t>Cheyney</t>
  </si>
  <si>
    <t>Clarion</t>
  </si>
  <si>
    <t>East Stroudsburg</t>
  </si>
  <si>
    <t>Edinboro</t>
  </si>
  <si>
    <t>Indiana</t>
  </si>
  <si>
    <t>Kutztown</t>
  </si>
  <si>
    <t>Lock Haven</t>
  </si>
  <si>
    <t>Mansfield</t>
  </si>
  <si>
    <t>Millersville</t>
  </si>
  <si>
    <t>Shippensburg</t>
  </si>
  <si>
    <t>Slippery Rock</t>
  </si>
  <si>
    <t>West Chester</t>
  </si>
  <si>
    <t>Percent of Total</t>
  </si>
  <si>
    <t>*Excludes Non-resident Alien, Unknown students (also excluded from denominator for Percent Minority)</t>
  </si>
  <si>
    <t>Table 3</t>
  </si>
  <si>
    <t>Undergraduate</t>
  </si>
  <si>
    <t>Graduate</t>
  </si>
  <si>
    <t>Percent Undergraduate</t>
  </si>
  <si>
    <t>Full-time</t>
  </si>
  <si>
    <t>Part-time</t>
  </si>
  <si>
    <t>Percent Full-time</t>
  </si>
  <si>
    <t>Table 4</t>
  </si>
  <si>
    <t>Female</t>
  </si>
  <si>
    <t>Male</t>
  </si>
  <si>
    <t>Percent Female</t>
  </si>
  <si>
    <t>PA Residents</t>
  </si>
  <si>
    <t>Non-PA Residents</t>
  </si>
  <si>
    <t>Percent PA Residents</t>
  </si>
  <si>
    <t>Table 5</t>
  </si>
  <si>
    <t>PA Resident</t>
  </si>
  <si>
    <t>Non-PA Resident</t>
  </si>
  <si>
    <t>Percent
Non-PA Resident</t>
  </si>
  <si>
    <t>UG PA Resident</t>
  </si>
  <si>
    <t>UG Non PA Resident</t>
  </si>
  <si>
    <t>UG % Non-PA Resident</t>
  </si>
  <si>
    <t>UG Total</t>
  </si>
  <si>
    <t>GR PA Resident</t>
  </si>
  <si>
    <t>GR Non PA Resident</t>
  </si>
  <si>
    <t>GR % Non-PA Resident</t>
  </si>
  <si>
    <t>GR Total</t>
  </si>
  <si>
    <t>Table 6</t>
  </si>
  <si>
    <t>Non-Traditional*</t>
  </si>
  <si>
    <t>Traditional</t>
  </si>
  <si>
    <t>Unknown Age**</t>
  </si>
  <si>
    <t>Number</t>
  </si>
  <si>
    <t>Percent</t>
  </si>
  <si>
    <t>UniversityName</t>
  </si>
  <si>
    <t>Non-Trad Num</t>
  </si>
  <si>
    <t>Non-Trad %</t>
  </si>
  <si>
    <t>Trad Num</t>
  </si>
  <si>
    <t>Trad %</t>
  </si>
  <si>
    <t>Unknwon Num</t>
  </si>
  <si>
    <t>Unknown %</t>
  </si>
  <si>
    <t>*Non-traditional students are defined as undergraduates who are 25 years of age or older as of freeze date.</t>
  </si>
  <si>
    <t>**The age of some students is unknown because they choose not to report their age.</t>
  </si>
  <si>
    <t>*** Degree Seeking is certificate-, associate- or bachelor-seeking.</t>
  </si>
  <si>
    <t>Note: Includes clock hour students if they are in certificate-seeking program</t>
  </si>
  <si>
    <t>CC</t>
  </si>
  <si>
    <t>Related</t>
  </si>
  <si>
    <t>TransCollegeName</t>
  </si>
  <si>
    <t>2014</t>
  </si>
  <si>
    <t>2015</t>
  </si>
  <si>
    <t>2016</t>
  </si>
  <si>
    <t>2017</t>
  </si>
  <si>
    <t>2018</t>
  </si>
  <si>
    <t>2019</t>
  </si>
  <si>
    <t>Five-Year Percent Change</t>
  </si>
  <si>
    <t>BUCKS COUNTY CMTY COLLEGE</t>
  </si>
  <si>
    <t>LINCOLN UNIV COMMONWEALTH PA</t>
  </si>
  <si>
    <t>BUTLER COUNTY CMTY COLL PA</t>
  </si>
  <si>
    <t xml:space="preserve">PENNSYLVANIA ST UNIV NEW KENS </t>
  </si>
  <si>
    <t>A. Community Colleges</t>
  </si>
  <si>
    <t>CAMBRIA COUNTY AREA CMTY COLL</t>
  </si>
  <si>
    <t>PENNSYLVANIA ST UNIV UNIV PARK</t>
  </si>
  <si>
    <t>Comm. College of Allegheny County</t>
  </si>
  <si>
    <t>COMMUNITY C ALLEGHENY CO ALGHNY</t>
  </si>
  <si>
    <t>TEMPLE UNIVERSITY</t>
  </si>
  <si>
    <t>Comm. College of Beaver County</t>
  </si>
  <si>
    <t>COMMUNITY C ALLEGHENY CO BOYCE</t>
  </si>
  <si>
    <t>UNIV PITTSBURGH BRADFORD</t>
  </si>
  <si>
    <t>Bucks County</t>
  </si>
  <si>
    <t>COMMUNITY C ALLEGHENY CO NORTH</t>
  </si>
  <si>
    <t>UNIV PITTSBURGH GENL STUDIES</t>
  </si>
  <si>
    <t>Butler County</t>
  </si>
  <si>
    <t>COMMUNITY C ALLEGHENY CO SOUTH</t>
  </si>
  <si>
    <t>UNIV PITTSBURGH GREENSBURG</t>
  </si>
  <si>
    <t>Pennsylvania Highlands</t>
  </si>
  <si>
    <t>COMMUNITY C BEAVER COUNTY</t>
  </si>
  <si>
    <t>UNIV PITTSBURGH JOHNSTOWN</t>
  </si>
  <si>
    <t>Delaware County</t>
  </si>
  <si>
    <t>COMMUNITY C PHILADELPHIA</t>
  </si>
  <si>
    <t xml:space="preserve">UNIV PITTSBURGH PITTSBURGH*   </t>
  </si>
  <si>
    <t>Harrisburg Area</t>
  </si>
  <si>
    <t>DELAWARE CO CMTY COLLEGE</t>
  </si>
  <si>
    <t>UNIV PITTSBURGH TITUSVILLE</t>
  </si>
  <si>
    <t xml:space="preserve">Lehigh Carbon </t>
  </si>
  <si>
    <t>HARRISBURG AREA CMTY COLLEGE</t>
  </si>
  <si>
    <t>Luzerne County</t>
  </si>
  <si>
    <t>LEHIGH CARBON CMTY COLL</t>
  </si>
  <si>
    <t>Intra</t>
  </si>
  <si>
    <t>Montgomery County</t>
  </si>
  <si>
    <t>LUZERNE CO CMTY COLLEGE</t>
  </si>
  <si>
    <t>Northampton County</t>
  </si>
  <si>
    <t>MONTGOMERY COUNTY CMTY COLL</t>
  </si>
  <si>
    <t>Comm. College of Philadelphia</t>
  </si>
  <si>
    <t>NORTHAMPTON CO AREA CMTY COLL</t>
  </si>
  <si>
    <t xml:space="preserve">Reading Area </t>
  </si>
  <si>
    <t>READING AREA CMTY COLLEGE</t>
  </si>
  <si>
    <t>Westmoreland County</t>
  </si>
  <si>
    <t>WESTMORELAND CO CMTY COLLEGE</t>
  </si>
  <si>
    <t>Total Community Colleges</t>
  </si>
  <si>
    <t>Percent of Minority CC Students</t>
  </si>
  <si>
    <t>Trad CC</t>
  </si>
  <si>
    <t>FTPT</t>
  </si>
  <si>
    <t>Percent of Fulltime CC Students</t>
  </si>
  <si>
    <t>Full_Part</t>
  </si>
  <si>
    <t>Percent of Traditional CC Students</t>
  </si>
  <si>
    <t>NonTrad</t>
  </si>
  <si>
    <t>FT</t>
  </si>
  <si>
    <t>CC Students as % of Transfer Total</t>
  </si>
  <si>
    <t>Trad</t>
  </si>
  <si>
    <t>PT</t>
  </si>
  <si>
    <t>CC Students as % of Total New UG Students</t>
  </si>
  <si>
    <t>B. State-Related</t>
  </si>
  <si>
    <t>TRAD</t>
  </si>
  <si>
    <t>Lincoln</t>
  </si>
  <si>
    <t>FTPT CC</t>
  </si>
  <si>
    <t>Penn State</t>
  </si>
  <si>
    <t>Pitt</t>
  </si>
  <si>
    <t>Temple</t>
  </si>
  <si>
    <t>Total State-Related</t>
  </si>
  <si>
    <t>State-Related as % of Total</t>
  </si>
  <si>
    <t>Minority CC</t>
  </si>
  <si>
    <t>Minority</t>
  </si>
  <si>
    <t>C. Intra-system Transfers</t>
  </si>
  <si>
    <t>D. Other Colleges and Universities</t>
  </si>
  <si>
    <t>Total New Undergraduate Transfers</t>
  </si>
  <si>
    <t>Percent of Minority Transfer Students</t>
  </si>
  <si>
    <t>New UG</t>
  </si>
  <si>
    <t>Percent of Full time Transfer Students</t>
  </si>
  <si>
    <t>Percent of Traditional Transfer Students</t>
  </si>
  <si>
    <t>New Transfer Student as % of Total New UG</t>
  </si>
  <si>
    <t>Note: Minority Students Include Two or More Races</t>
  </si>
  <si>
    <t>On-campus university housing</t>
  </si>
  <si>
    <t>Capacity of
on-campus residence halls (university and affiliated)</t>
  </si>
  <si>
    <t>On-campus  university affiliated housing*</t>
  </si>
  <si>
    <t>Off-campus university affiliated housing**</t>
  </si>
  <si>
    <t>Off-campus, living with parent</t>
  </si>
  <si>
    <t>Other off-campus</t>
  </si>
  <si>
    <t>% On-campus</t>
  </si>
  <si>
    <t>Percent of students living in either university housing or university affiliated housing</t>
  </si>
  <si>
    <t>Commuter, living with parent or relative</t>
  </si>
  <si>
    <t>Off-campus University-affiliated Housing</t>
  </si>
  <si>
    <t>On-campus Non-university Housing</t>
  </si>
  <si>
    <t>On-campus University Housing</t>
  </si>
  <si>
    <t>Other Off-campus</t>
  </si>
  <si>
    <t>Other Off-campus, not living with parent or relati</t>
  </si>
  <si>
    <t>Other Off-campus, not living with parent or rel</t>
  </si>
  <si>
    <t>*On campus university affiliated housing includes any facility that houses students that is not owned by the university (but is on university owned land) where a partnership exists between the university and the building owner.</t>
  </si>
  <si>
    <t>**Off-campus university affiliated housing includes any facility that houses students that is not owned by the university but where a partnership exists between the university and the building owner.</t>
  </si>
  <si>
    <t>Pennsylvania State System of Higher Education</t>
  </si>
  <si>
    <t>Disciplinary Field (CIP) *</t>
  </si>
  <si>
    <t>BL</t>
  </si>
  <si>
    <t>CA</t>
  </si>
  <si>
    <t>CH</t>
  </si>
  <si>
    <t>CL</t>
  </si>
  <si>
    <t>EA</t>
  </si>
  <si>
    <t>ED</t>
  </si>
  <si>
    <t>IN</t>
  </si>
  <si>
    <t>KU</t>
  </si>
  <si>
    <t>LO</t>
  </si>
  <si>
    <t>MA</t>
  </si>
  <si>
    <t>MI</t>
  </si>
  <si>
    <t>SH</t>
  </si>
  <si>
    <t>SL</t>
  </si>
  <si>
    <t>WE</t>
  </si>
  <si>
    <t>Column1</t>
  </si>
  <si>
    <t>Business Management</t>
  </si>
  <si>
    <t>521902</t>
  </si>
  <si>
    <t>Health Professions</t>
  </si>
  <si>
    <t>519999</t>
  </si>
  <si>
    <t>Education**</t>
  </si>
  <si>
    <t>139999</t>
  </si>
  <si>
    <t>Psychology</t>
  </si>
  <si>
    <t>422806</t>
  </si>
  <si>
    <t>Parks/Recreation</t>
  </si>
  <si>
    <t>310599</t>
  </si>
  <si>
    <t>Biological Sciences</t>
  </si>
  <si>
    <t>261599</t>
  </si>
  <si>
    <t>Visual/Performing Arts</t>
  </si>
  <si>
    <t>501002</t>
  </si>
  <si>
    <t>Social Sciences****</t>
  </si>
  <si>
    <t>459999</t>
  </si>
  <si>
    <t>Protective Services</t>
  </si>
  <si>
    <t>430302</t>
  </si>
  <si>
    <t>Communications</t>
  </si>
  <si>
    <t>091001</t>
  </si>
  <si>
    <t>Public Admin</t>
  </si>
  <si>
    <t>449999</t>
  </si>
  <si>
    <t>Computer/Information Science</t>
  </si>
  <si>
    <t>111099</t>
  </si>
  <si>
    <t>English/Letters</t>
  </si>
  <si>
    <t>231304</t>
  </si>
  <si>
    <t>Physical Sciences</t>
  </si>
  <si>
    <t>400801</t>
  </si>
  <si>
    <t>Engineering Tech</t>
  </si>
  <si>
    <t>151601</t>
  </si>
  <si>
    <t>Mathematics</t>
  </si>
  <si>
    <t>270599</t>
  </si>
  <si>
    <t>History</t>
  </si>
  <si>
    <t>540105</t>
  </si>
  <si>
    <t>Liberal Arts/Studies</t>
  </si>
  <si>
    <t>240101</t>
  </si>
  <si>
    <t>Multi-Interdisciplinary Studies</t>
  </si>
  <si>
    <t>309999</t>
  </si>
  <si>
    <t>Engineering</t>
  </si>
  <si>
    <t>144201</t>
  </si>
  <si>
    <t>Foreign Languages</t>
  </si>
  <si>
    <t>161603</t>
  </si>
  <si>
    <t>Library Science</t>
  </si>
  <si>
    <t>250101</t>
  </si>
  <si>
    <t>Environmental Science</t>
  </si>
  <si>
    <t>030601</t>
  </si>
  <si>
    <t>Family and Consumer Sci</t>
  </si>
  <si>
    <t>190706</t>
  </si>
  <si>
    <t>Personal and Culinary</t>
  </si>
  <si>
    <t>120503</t>
  </si>
  <si>
    <t>Philosophy/Religion</t>
  </si>
  <si>
    <t>380206</t>
  </si>
  <si>
    <t>Communication Tech</t>
  </si>
  <si>
    <t>100105</t>
  </si>
  <si>
    <t>Legal Studies</t>
  </si>
  <si>
    <t>229999</t>
  </si>
  <si>
    <t>Area Studies</t>
  </si>
  <si>
    <t>050207</t>
  </si>
  <si>
    <t>Architecture</t>
  </si>
  <si>
    <t>040301</t>
  </si>
  <si>
    <t>Science Technologies</t>
  </si>
  <si>
    <t>419999</t>
  </si>
  <si>
    <t>Remedial Education</t>
  </si>
  <si>
    <t>320109</t>
  </si>
  <si>
    <t>Undeclared***</t>
  </si>
  <si>
    <t>240102</t>
  </si>
  <si>
    <t>Non-degree</t>
  </si>
  <si>
    <t>*Excludes CIPs that begin with 99 and second majors
**Secondary Education majors are counted in their home discipline
***Many entering students do not declare a major as freshmen
****Social Sciences includes Criminology; Criminal Justice is in Protective Services</t>
  </si>
  <si>
    <t>STEM*****</t>
  </si>
  <si>
    <t>*Excludes CIPs that begin with 99 and second majors
**Secondary Education majors are counted in their home discipline
***Many entering students do not declare a major as freshmen
****Social Sciences includes Criminology; Criminal Justice is in Protective Services
*****A list of STEM CIPs can be found on SharePoint.</t>
  </si>
  <si>
    <t>Health Professions'</t>
  </si>
  <si>
    <t>Business Management'</t>
  </si>
  <si>
    <t>Public Admin'</t>
  </si>
  <si>
    <t>Parks/Recreation'</t>
  </si>
  <si>
    <t>Psychology'</t>
  </si>
  <si>
    <t>English/Letters'</t>
  </si>
  <si>
    <t>Library Science'</t>
  </si>
  <si>
    <t>Protective Services'</t>
  </si>
  <si>
    <t>Visual/Performing Arts'</t>
  </si>
  <si>
    <t>Communications'</t>
  </si>
  <si>
    <t>Family and Consumer Sci'</t>
  </si>
  <si>
    <t>History'</t>
  </si>
  <si>
    <t>Legal Studies'</t>
  </si>
  <si>
    <t>Foreign Languages'</t>
  </si>
  <si>
    <t>Multi-Interdisciplinary Studies'</t>
  </si>
  <si>
    <t>Philosophy/Religion'</t>
  </si>
  <si>
    <t>Architecture'</t>
  </si>
  <si>
    <t>Non-degree***</t>
  </si>
  <si>
    <t>Liberal Arts/Studies'</t>
  </si>
  <si>
    <t>Communication Tech'</t>
  </si>
  <si>
    <t>Area Studies'</t>
  </si>
  <si>
    <t>YearSemester</t>
  </si>
  <si>
    <t>Extract Type</t>
  </si>
  <si>
    <t>F</t>
  </si>
  <si>
    <t>Official / Active</t>
  </si>
  <si>
    <t>O</t>
  </si>
  <si>
    <t>ClockHourStudents?</t>
  </si>
  <si>
    <t>Y</t>
  </si>
  <si>
    <t>CulinaryClockHourOnly?</t>
  </si>
  <si>
    <t>N</t>
  </si>
  <si>
    <t>PA Residents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</si>
</sst>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_);_(* \(#,##0\);_(* &quot;-&quot;??_);_(@_)"/>
    <numFmt numFmtId="165" formatCode="_(* #,##0.0_);_(* \(#,##0.0\);_(* &quot;-&quot;?_);_(@_)"/>
    <numFmt numFmtId="166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8"/>
      <color theme="3"/>
      <name val="Cambria"/>
      <family val="2"/>
      <scheme val="major"/>
    </font>
    <font>
      <sz val="11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color indexed="8"/>
      <name val="Arial"/>
      <family val="2"/>
    </font>
    <font>
      <b/>
      <sz val="11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153D6D"/>
        <bgColor indexed="64"/>
      </patternFill>
    </fill>
    <fill>
      <patternFill patternType="solid">
        <fgColor rgb="FFCEAE5E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3" tint="0.5999938962981048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B8CCE4"/>
      </bottom>
      <diagonal/>
    </border>
    <border>
      <left style="thin">
        <color auto="1"/>
      </left>
      <right style="thin">
        <color auto="1"/>
      </right>
      <top style="thin">
        <color rgb="FFB8CCE4"/>
      </top>
      <bottom style="thin">
        <color rgb="FFB8CCE4"/>
      </bottom>
      <diagonal/>
    </border>
    <border>
      <left style="thin">
        <color auto="1"/>
      </left>
      <right style="thin">
        <color auto="1"/>
      </right>
      <top style="thin">
        <color rgb="FFB8CCE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theme="3" tint="0.59999389629810485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5">
    <xf numFmtId="0" fontId="0" fillId="0" borderId="0"/>
    <xf numFmtId="0" fontId="2" fillId="7" borderId="0" applyNumberFormat="0" applyBorder="0" applyAlignment="0" applyProtection="0"/>
    <xf numFmtId="0" fontId="3" fillId="6" borderId="0" applyNumberFormat="0" applyBorder="0" applyAlignment="0" applyProtection="0"/>
    <xf numFmtId="0" fontId="2" fillId="5" borderId="0" applyNumberFormat="0" applyBorder="0" applyAlignment="0" applyProtection="0"/>
    <xf numFmtId="0" fontId="4" fillId="0" borderId="0" applyNumberFormat="0" applyFill="0" applyBorder="0" applyAlignment="0" applyProtection="0"/>
  </cellStyleXfs>
  <cellXfs count="180">
    <xf numFmtId="0" fontId="0" fillId="0" borderId="0" xfId="0"/>
    <xf numFmtId="0" fontId="2" fillId="0" borderId="0" xfId="0" applyFont="1"/>
    <xf numFmtId="3" fontId="5" fillId="0" borderId="0" xfId="0" applyNumberFormat="1" applyFont="1" applyFill="1" applyBorder="1" applyAlignment="1"/>
    <xf numFmtId="165" fontId="5" fillId="0" borderId="0" xfId="0" applyNumberFormat="1" applyFont="1" applyFill="1" applyAlignment="1">
      <alignment horizontal="center"/>
    </xf>
    <xf numFmtId="0" fontId="5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6" borderId="5" xfId="2" applyFont="1" applyBorder="1" applyAlignment="1">
      <alignment horizontal="center" vertical="center" wrapText="1"/>
    </xf>
    <xf numFmtId="0" fontId="5" fillId="0" borderId="0" xfId="0" applyFont="1" applyFill="1" applyBorder="1" applyAlignment="1"/>
    <xf numFmtId="164" fontId="5" fillId="0" borderId="0" xfId="0" applyNumberFormat="1" applyFont="1" applyFill="1" applyBorder="1" applyAlignment="1"/>
    <xf numFmtId="10" fontId="5" fillId="0" borderId="0" xfId="0" applyNumberFormat="1" applyFont="1" applyFill="1" applyBorder="1" applyAlignment="1">
      <alignment horizontal="center"/>
    </xf>
    <xf numFmtId="0" fontId="9" fillId="0" borderId="0" xfId="0" applyFont="1" applyAlignment="1"/>
    <xf numFmtId="0" fontId="1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/>
    <xf numFmtId="0" fontId="11" fillId="0" borderId="0" xfId="0" applyFont="1"/>
    <xf numFmtId="0" fontId="3" fillId="6" borderId="5" xfId="2" applyFont="1" applyBorder="1" applyAlignment="1">
      <alignment horizontal="center"/>
    </xf>
    <xf numFmtId="0" fontId="0" fillId="4" borderId="5" xfId="0" applyFont="1" applyFill="1" applyBorder="1"/>
    <xf numFmtId="0" fontId="6" fillId="0" borderId="8" xfId="0" applyFont="1" applyBorder="1" applyAlignment="1"/>
    <xf numFmtId="0" fontId="5" fillId="0" borderId="8" xfId="0" applyFont="1" applyBorder="1" applyAlignment="1">
      <alignment horizontal="right"/>
    </xf>
    <xf numFmtId="0" fontId="5" fillId="0" borderId="9" xfId="0" applyFont="1" applyBorder="1" applyAlignment="1"/>
    <xf numFmtId="0" fontId="5" fillId="0" borderId="9" xfId="0" applyFont="1" applyBorder="1" applyAlignment="1">
      <alignment horizontal="right"/>
    </xf>
    <xf numFmtId="0" fontId="5" fillId="0" borderId="10" xfId="0" applyFont="1" applyBorder="1" applyAlignment="1"/>
    <xf numFmtId="0" fontId="5" fillId="0" borderId="10" xfId="0" applyFont="1" applyBorder="1" applyAlignment="1">
      <alignment horizontal="right"/>
    </xf>
    <xf numFmtId="0" fontId="6" fillId="0" borderId="10" xfId="0" applyFont="1" applyBorder="1" applyAlignment="1"/>
    <xf numFmtId="37" fontId="5" fillId="0" borderId="10" xfId="0" applyNumberFormat="1" applyFont="1" applyBorder="1" applyAlignment="1">
      <alignment horizontal="right"/>
    </xf>
    <xf numFmtId="164" fontId="3" fillId="6" borderId="5" xfId="2" applyNumberFormat="1" applyFont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left" vertical="center"/>
    </xf>
    <xf numFmtId="3" fontId="7" fillId="0" borderId="5" xfId="0" applyNumberFormat="1" applyFont="1" applyFill="1" applyBorder="1" applyAlignment="1">
      <alignment horizontal="righ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166" fontId="5" fillId="0" borderId="5" xfId="0" applyNumberFormat="1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3" fontId="10" fillId="0" borderId="0" xfId="0" applyNumberFormat="1" applyFont="1" applyAlignment="1">
      <alignment horizontal="center"/>
    </xf>
    <xf numFmtId="0" fontId="5" fillId="0" borderId="0" xfId="0" applyFont="1" applyAlignment="1"/>
    <xf numFmtId="3" fontId="3" fillId="6" borderId="5" xfId="2" applyNumberFormat="1" applyFont="1" applyBorder="1" applyAlignment="1">
      <alignment horizontal="center"/>
    </xf>
    <xf numFmtId="0" fontId="3" fillId="6" borderId="5" xfId="2" applyFont="1" applyBorder="1"/>
    <xf numFmtId="0" fontId="3" fillId="6" borderId="11" xfId="2" applyFont="1" applyBorder="1" applyAlignment="1">
      <alignment horizontal="center"/>
    </xf>
    <xf numFmtId="0" fontId="3" fillId="6" borderId="14" xfId="2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vertical="center"/>
    </xf>
    <xf numFmtId="0" fontId="1" fillId="7" borderId="5" xfId="0" applyFont="1" applyFill="1" applyBorder="1"/>
    <xf numFmtId="3" fontId="1" fillId="7" borderId="5" xfId="0" applyNumberFormat="1" applyFont="1" applyFill="1" applyBorder="1" applyAlignment="1">
      <alignment horizontal="right"/>
    </xf>
    <xf numFmtId="0" fontId="1" fillId="7" borderId="5" xfId="0" applyFont="1" applyFill="1" applyBorder="1" applyProtection="1">
      <protection locked="0"/>
    </xf>
    <xf numFmtId="3" fontId="1" fillId="7" borderId="5" xfId="0" applyNumberFormat="1" applyFont="1" applyFill="1" applyBorder="1" applyAlignment="1" applyProtection="1">
      <alignment horizontal="right"/>
      <protection locked="0"/>
    </xf>
    <xf numFmtId="10" fontId="1" fillId="7" borderId="5" xfId="0" applyNumberFormat="1" applyFont="1" applyFill="1" applyBorder="1" applyAlignment="1" applyProtection="1">
      <alignment horizontal="right"/>
      <protection locked="0"/>
    </xf>
    <xf numFmtId="10" fontId="1" fillId="7" borderId="5" xfId="0" applyNumberFormat="1" applyFont="1" applyFill="1" applyBorder="1" applyAlignment="1">
      <alignment horizontal="right"/>
    </xf>
    <xf numFmtId="3" fontId="1" fillId="7" borderId="5" xfId="0" applyNumberFormat="1" applyFont="1" applyFill="1" applyBorder="1" applyAlignment="1"/>
    <xf numFmtId="3" fontId="1" fillId="7" borderId="5" xfId="0" applyNumberFormat="1" applyFont="1" applyFill="1" applyBorder="1"/>
    <xf numFmtId="166" fontId="1" fillId="7" borderId="5" xfId="0" applyNumberFormat="1" applyFont="1" applyFill="1" applyBorder="1"/>
    <xf numFmtId="3" fontId="1" fillId="7" borderId="11" xfId="0" applyNumberFormat="1" applyFont="1" applyFill="1" applyBorder="1"/>
    <xf numFmtId="0" fontId="1" fillId="3" borderId="4" xfId="0" applyFont="1" applyFill="1" applyBorder="1"/>
    <xf numFmtId="3" fontId="1" fillId="3" borderId="4" xfId="0" applyNumberFormat="1" applyFont="1" applyFill="1" applyBorder="1"/>
    <xf numFmtId="3" fontId="1" fillId="7" borderId="4" xfId="1" applyNumberFormat="1" applyFont="1" applyBorder="1"/>
    <xf numFmtId="0" fontId="1" fillId="3" borderId="2" xfId="0" applyFont="1" applyFill="1" applyBorder="1"/>
    <xf numFmtId="3" fontId="1" fillId="3" borderId="2" xfId="0" applyNumberFormat="1" applyFont="1" applyFill="1" applyBorder="1"/>
    <xf numFmtId="3" fontId="1" fillId="7" borderId="2" xfId="1" applyNumberFormat="1" applyFont="1" applyBorder="1"/>
    <xf numFmtId="0" fontId="1" fillId="0" borderId="5" xfId="0" applyFont="1" applyBorder="1"/>
    <xf numFmtId="0" fontId="1" fillId="0" borderId="5" xfId="0" applyFont="1" applyFill="1" applyBorder="1"/>
    <xf numFmtId="3" fontId="1" fillId="7" borderId="0" xfId="1" applyNumberFormat="1" applyFont="1" applyBorder="1"/>
    <xf numFmtId="3" fontId="1" fillId="7" borderId="0" xfId="0" applyNumberFormat="1" applyFont="1" applyFill="1" applyBorder="1"/>
    <xf numFmtId="3" fontId="3" fillId="6" borderId="0" xfId="2" applyNumberFormat="1" applyFont="1" applyBorder="1" applyAlignment="1">
      <alignment horizontal="center"/>
    </xf>
    <xf numFmtId="3" fontId="1" fillId="3" borderId="2" xfId="1" applyNumberFormat="1" applyFont="1" applyFill="1" applyBorder="1"/>
    <xf numFmtId="0" fontId="1" fillId="3" borderId="8" xfId="0" applyFont="1" applyFill="1" applyBorder="1"/>
    <xf numFmtId="3" fontId="1" fillId="3" borderId="8" xfId="0" applyNumberFormat="1" applyFont="1" applyFill="1" applyBorder="1" applyAlignment="1">
      <alignment horizontal="right"/>
    </xf>
    <xf numFmtId="10" fontId="1" fillId="7" borderId="4" xfId="0" applyNumberFormat="1" applyFont="1" applyFill="1" applyBorder="1" applyAlignment="1">
      <alignment horizontal="right"/>
    </xf>
    <xf numFmtId="0" fontId="5" fillId="2" borderId="24" xfId="0" applyFont="1" applyFill="1" applyBorder="1" applyAlignment="1">
      <alignment horizontal="left" wrapText="1"/>
    </xf>
    <xf numFmtId="0" fontId="5" fillId="2" borderId="25" xfId="0" applyFont="1" applyFill="1" applyBorder="1" applyAlignment="1">
      <alignment horizontal="center" wrapText="1"/>
    </xf>
    <xf numFmtId="0" fontId="5" fillId="2" borderId="26" xfId="0" applyFont="1" applyFill="1" applyBorder="1" applyAlignment="1">
      <alignment horizontal="center" wrapText="1"/>
    </xf>
    <xf numFmtId="0" fontId="1" fillId="7" borderId="21" xfId="0" applyFont="1" applyFill="1" applyBorder="1"/>
    <xf numFmtId="3" fontId="1" fillId="7" borderId="22" xfId="0" applyNumberFormat="1" applyFont="1" applyFill="1" applyBorder="1" applyAlignment="1">
      <alignment horizontal="right"/>
    </xf>
    <xf numFmtId="10" fontId="1" fillId="7" borderId="23" xfId="0" applyNumberFormat="1" applyFont="1" applyFill="1" applyBorder="1" applyAlignment="1">
      <alignment horizontal="right"/>
    </xf>
    <xf numFmtId="0" fontId="1" fillId="7" borderId="5" xfId="0" applyFont="1" applyFill="1" applyBorder="1" applyAlignment="1">
      <alignment horizontal="left"/>
    </xf>
    <xf numFmtId="166" fontId="1" fillId="7" borderId="5" xfId="0" applyNumberFormat="1" applyFont="1" applyFill="1" applyBorder="1" applyAlignment="1">
      <alignment horizontal="right"/>
    </xf>
    <xf numFmtId="0" fontId="0" fillId="0" borderId="27" xfId="0" applyFont="1" applyBorder="1"/>
    <xf numFmtId="0" fontId="13" fillId="9" borderId="28" xfId="0" applyFont="1" applyFill="1" applyBorder="1"/>
    <xf numFmtId="0" fontId="13" fillId="9" borderId="29" xfId="0" applyFont="1" applyFill="1" applyBorder="1"/>
    <xf numFmtId="0" fontId="13" fillId="9" borderId="30" xfId="0" applyFont="1" applyFill="1" applyBorder="1"/>
    <xf numFmtId="0" fontId="1" fillId="10" borderId="28" xfId="0" applyFont="1" applyFill="1" applyBorder="1"/>
    <xf numFmtId="0" fontId="1" fillId="10" borderId="29" xfId="0" applyFont="1" applyFill="1" applyBorder="1"/>
    <xf numFmtId="0" fontId="1" fillId="10" borderId="30" xfId="0" applyFont="1" applyFill="1" applyBorder="1"/>
    <xf numFmtId="0" fontId="1" fillId="0" borderId="28" xfId="0" applyFont="1" applyBorder="1"/>
    <xf numFmtId="0" fontId="1" fillId="0" borderId="29" xfId="0" applyFont="1" applyBorder="1"/>
    <xf numFmtId="0" fontId="1" fillId="0" borderId="30" xfId="0" applyFont="1" applyBorder="1"/>
    <xf numFmtId="0" fontId="1" fillId="10" borderId="31" xfId="0" applyFont="1" applyFill="1" applyBorder="1"/>
    <xf numFmtId="0" fontId="1" fillId="10" borderId="32" xfId="0" applyFont="1" applyFill="1" applyBorder="1"/>
    <xf numFmtId="0" fontId="1" fillId="10" borderId="33" xfId="0" applyFont="1" applyFill="1" applyBorder="1"/>
    <xf numFmtId="0" fontId="1" fillId="0" borderId="31" xfId="0" applyFont="1" applyBorder="1"/>
    <xf numFmtId="0" fontId="1" fillId="0" borderId="32" xfId="0" applyFont="1" applyBorder="1"/>
    <xf numFmtId="0" fontId="1" fillId="0" borderId="33" xfId="0" applyFont="1" applyBorder="1"/>
    <xf numFmtId="0" fontId="1" fillId="7" borderId="1" xfId="0" applyFont="1" applyFill="1" applyBorder="1"/>
    <xf numFmtId="164" fontId="5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3" fillId="6" borderId="5" xfId="2" applyFont="1" applyBorder="1" applyAlignment="1">
      <alignment horizontal="center" vertical="center"/>
    </xf>
    <xf numFmtId="0" fontId="3" fillId="6" borderId="5" xfId="2" applyFont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0" fontId="1" fillId="0" borderId="13" xfId="0" applyFont="1" applyBorder="1"/>
    <xf numFmtId="0" fontId="1" fillId="0" borderId="0" xfId="0" applyFont="1"/>
    <xf numFmtId="0" fontId="1" fillId="3" borderId="15" xfId="0" applyFont="1" applyFill="1" applyBorder="1"/>
    <xf numFmtId="3" fontId="1" fillId="3" borderId="7" xfId="0" applyNumberFormat="1" applyFont="1" applyFill="1" applyBorder="1" applyAlignment="1">
      <alignment horizontal="right"/>
    </xf>
    <xf numFmtId="10" fontId="1" fillId="8" borderId="16" xfId="3" applyNumberFormat="1" applyFont="1" applyFill="1" applyBorder="1" applyAlignment="1">
      <alignment horizontal="right" vertical="center"/>
    </xf>
    <xf numFmtId="0" fontId="1" fillId="3" borderId="17" xfId="0" applyFont="1" applyFill="1" applyBorder="1"/>
    <xf numFmtId="3" fontId="1" fillId="3" borderId="6" xfId="0" applyNumberFormat="1" applyFont="1" applyFill="1" applyBorder="1" applyAlignment="1">
      <alignment horizontal="right"/>
    </xf>
    <xf numFmtId="10" fontId="1" fillId="8" borderId="18" xfId="3" applyNumberFormat="1" applyFont="1" applyFill="1" applyBorder="1" applyAlignment="1">
      <alignment horizontal="right" vertical="center"/>
    </xf>
    <xf numFmtId="0" fontId="1" fillId="3" borderId="19" xfId="0" applyFont="1" applyFill="1" applyBorder="1"/>
    <xf numFmtId="3" fontId="1" fillId="3" borderId="2" xfId="0" applyNumberFormat="1" applyFont="1" applyFill="1" applyBorder="1" applyAlignment="1">
      <alignment horizontal="right"/>
    </xf>
    <xf numFmtId="10" fontId="1" fillId="8" borderId="20" xfId="3" applyNumberFormat="1" applyFont="1" applyFill="1" applyBorder="1" applyAlignment="1">
      <alignment horizontal="right" vertical="center"/>
    </xf>
    <xf numFmtId="0" fontId="1" fillId="0" borderId="0" xfId="0" applyFont="1" applyBorder="1"/>
    <xf numFmtId="0" fontId="1" fillId="0" borderId="12" xfId="0" applyFont="1" applyBorder="1"/>
    <xf numFmtId="10" fontId="1" fillId="7" borderId="4" xfId="1" applyNumberFormat="1" applyFont="1" applyBorder="1" applyAlignment="1">
      <alignment horizontal="right"/>
    </xf>
    <xf numFmtId="0" fontId="1" fillId="5" borderId="5" xfId="3" applyFont="1" applyBorder="1"/>
    <xf numFmtId="10" fontId="1" fillId="5" borderId="5" xfId="3" applyNumberFormat="1" applyFont="1" applyBorder="1" applyAlignment="1">
      <alignment horizontal="right"/>
    </xf>
    <xf numFmtId="10" fontId="1" fillId="4" borderId="5" xfId="0" applyNumberFormat="1" applyFont="1" applyFill="1" applyBorder="1" applyAlignment="1">
      <alignment horizontal="right"/>
    </xf>
    <xf numFmtId="0" fontId="1" fillId="3" borderId="0" xfId="0" applyFont="1" applyFill="1" applyBorder="1"/>
    <xf numFmtId="10" fontId="1" fillId="3" borderId="0" xfId="0" applyNumberFormat="1" applyFont="1" applyFill="1" applyBorder="1" applyAlignment="1">
      <alignment horizontal="center"/>
    </xf>
    <xf numFmtId="0" fontId="1" fillId="3" borderId="0" xfId="0" applyFont="1" applyFill="1"/>
    <xf numFmtId="3" fontId="1" fillId="3" borderId="8" xfId="0" applyNumberFormat="1" applyFont="1" applyFill="1" applyBorder="1" applyAlignment="1"/>
    <xf numFmtId="10" fontId="1" fillId="7" borderId="4" xfId="1" applyNumberFormat="1" applyFont="1" applyBorder="1" applyAlignment="1"/>
    <xf numFmtId="10" fontId="1" fillId="5" borderId="5" xfId="3" applyNumberFormat="1" applyFont="1" applyBorder="1" applyAlignment="1"/>
    <xf numFmtId="10" fontId="1" fillId="4" borderId="5" xfId="0" applyNumberFormat="1" applyFont="1" applyFill="1" applyBorder="1" applyAlignment="1"/>
    <xf numFmtId="0" fontId="1" fillId="3" borderId="8" xfId="0" applyFont="1" applyFill="1" applyBorder="1" applyAlignment="1">
      <alignment horizontal="left"/>
    </xf>
    <xf numFmtId="166" fontId="1" fillId="5" borderId="4" xfId="3" applyNumberFormat="1" applyFont="1" applyBorder="1" applyAlignment="1">
      <alignment horizontal="right"/>
    </xf>
    <xf numFmtId="0" fontId="1" fillId="0" borderId="0" xfId="0" applyFont="1" applyFill="1" applyAlignment="1">
      <alignment horizontal="left"/>
    </xf>
    <xf numFmtId="3" fontId="1" fillId="0" borderId="0" xfId="0" applyNumberFormat="1" applyFont="1" applyFill="1" applyAlignment="1">
      <alignment horizontal="center"/>
    </xf>
    <xf numFmtId="166" fontId="1" fillId="0" borderId="0" xfId="0" applyNumberFormat="1" applyFont="1" applyFill="1" applyAlignment="1">
      <alignment horizontal="center"/>
    </xf>
    <xf numFmtId="3" fontId="1" fillId="3" borderId="8" xfId="0" applyNumberFormat="1" applyFont="1" applyFill="1" applyBorder="1" applyAlignment="1">
      <alignment horizontal="left"/>
    </xf>
    <xf numFmtId="0" fontId="1" fillId="0" borderId="27" xfId="0" applyFont="1" applyBorder="1"/>
    <xf numFmtId="3" fontId="1" fillId="3" borderId="8" xfId="0" applyNumberFormat="1" applyFont="1" applyFill="1" applyBorder="1"/>
    <xf numFmtId="166" fontId="1" fillId="5" borderId="4" xfId="3" applyNumberFormat="1" applyFont="1" applyBorder="1"/>
    <xf numFmtId="0" fontId="1" fillId="0" borderId="27" xfId="0" applyFont="1" applyBorder="1" applyProtection="1">
      <protection locked="0"/>
    </xf>
    <xf numFmtId="0" fontId="1" fillId="3" borderId="8" xfId="0" applyFont="1" applyFill="1" applyBorder="1" applyProtection="1">
      <protection locked="0"/>
    </xf>
    <xf numFmtId="3" fontId="1" fillId="3" borderId="8" xfId="0" applyNumberFormat="1" applyFont="1" applyFill="1" applyBorder="1" applyAlignment="1" applyProtection="1">
      <alignment horizontal="right"/>
      <protection locked="0"/>
    </xf>
    <xf numFmtId="10" fontId="1" fillId="5" borderId="4" xfId="3" applyNumberFormat="1" applyFont="1" applyBorder="1" applyAlignment="1" applyProtection="1">
      <alignment horizontal="right"/>
      <protection locked="0"/>
    </xf>
    <xf numFmtId="3" fontId="1" fillId="7" borderId="4" xfId="1" applyNumberFormat="1" applyFont="1" applyBorder="1" applyAlignment="1" applyProtection="1">
      <alignment horizontal="right"/>
      <protection locked="0"/>
    </xf>
    <xf numFmtId="10" fontId="1" fillId="5" borderId="4" xfId="3" applyNumberFormat="1" applyFont="1" applyBorder="1" applyAlignment="1">
      <alignment horizontal="right"/>
    </xf>
    <xf numFmtId="3" fontId="1" fillId="7" borderId="4" xfId="1" applyNumberFormat="1" applyFont="1" applyBorder="1" applyAlignment="1">
      <alignment horizontal="right"/>
    </xf>
    <xf numFmtId="0" fontId="1" fillId="7" borderId="4" xfId="1" applyFont="1" applyBorder="1" applyAlignment="1">
      <alignment horizontal="right"/>
    </xf>
    <xf numFmtId="0" fontId="1" fillId="5" borderId="4" xfId="3" applyFont="1" applyBorder="1" applyAlignment="1">
      <alignment horizontal="right"/>
    </xf>
    <xf numFmtId="166" fontId="1" fillId="7" borderId="2" xfId="1" applyNumberFormat="1" applyFont="1" applyBorder="1" applyAlignment="1">
      <alignment horizontal="right"/>
    </xf>
    <xf numFmtId="166" fontId="1" fillId="5" borderId="2" xfId="3" applyNumberFormat="1" applyFont="1" applyBorder="1" applyAlignment="1">
      <alignment horizontal="right"/>
    </xf>
    <xf numFmtId="166" fontId="1" fillId="7" borderId="1" xfId="1" applyNumberFormat="1" applyFont="1" applyBorder="1" applyAlignment="1">
      <alignment horizontal="right"/>
    </xf>
    <xf numFmtId="166" fontId="1" fillId="5" borderId="1" xfId="3" applyNumberFormat="1" applyFont="1" applyBorder="1" applyAlignment="1">
      <alignment horizontal="right"/>
    </xf>
    <xf numFmtId="0" fontId="1" fillId="7" borderId="5" xfId="1" applyFont="1" applyBorder="1" applyAlignment="1"/>
    <xf numFmtId="3" fontId="1" fillId="7" borderId="5" xfId="1" applyNumberFormat="1" applyFont="1" applyBorder="1" applyAlignment="1">
      <alignment horizontal="right"/>
    </xf>
    <xf numFmtId="166" fontId="1" fillId="7" borderId="5" xfId="1" applyNumberFormat="1" applyFont="1" applyBorder="1" applyAlignment="1">
      <alignment horizontal="right"/>
    </xf>
    <xf numFmtId="0" fontId="1" fillId="5" borderId="4" xfId="3" applyFont="1" applyBorder="1" applyAlignment="1">
      <alignment horizontal="left" indent="2"/>
    </xf>
    <xf numFmtId="0" fontId="1" fillId="5" borderId="2" xfId="3" applyFont="1" applyBorder="1" applyAlignment="1">
      <alignment horizontal="left" indent="2"/>
    </xf>
    <xf numFmtId="0" fontId="1" fillId="5" borderId="1" xfId="3" applyFont="1" applyBorder="1" applyAlignment="1">
      <alignment horizontal="left" indent="2"/>
    </xf>
    <xf numFmtId="166" fontId="1" fillId="7" borderId="4" xfId="1" applyNumberFormat="1" applyFont="1" applyBorder="1" applyAlignment="1">
      <alignment horizontal="right"/>
    </xf>
    <xf numFmtId="0" fontId="1" fillId="5" borderId="5" xfId="3" applyFont="1" applyBorder="1" applyAlignment="1">
      <alignment horizontal="left" indent="2"/>
    </xf>
    <xf numFmtId="166" fontId="1" fillId="5" borderId="5" xfId="3" applyNumberFormat="1" applyFont="1" applyBorder="1" applyAlignment="1">
      <alignment horizontal="right"/>
    </xf>
    <xf numFmtId="0" fontId="1" fillId="7" borderId="5" xfId="1" applyFont="1" applyBorder="1" applyAlignment="1">
      <alignment horizontal="left"/>
    </xf>
    <xf numFmtId="166" fontId="1" fillId="7" borderId="5" xfId="1" applyNumberFormat="1" applyFont="1" applyBorder="1" applyAlignment="1">
      <alignment horizontal="right" vertical="center"/>
    </xf>
    <xf numFmtId="164" fontId="1" fillId="7" borderId="5" xfId="1" applyNumberFormat="1" applyFont="1" applyBorder="1" applyAlignment="1">
      <alignment horizontal="left" vertical="center"/>
    </xf>
    <xf numFmtId="37" fontId="1" fillId="7" borderId="5" xfId="1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2" fillId="0" borderId="0" xfId="0" applyFont="1" applyBorder="1" applyAlignment="1" applyProtection="1">
      <alignment horizontal="center"/>
    </xf>
    <xf numFmtId="0" fontId="3" fillId="6" borderId="5" xfId="2" applyFont="1" applyBorder="1" applyAlignment="1">
      <alignment horizontal="center" vertical="center"/>
    </xf>
    <xf numFmtId="0" fontId="3" fillId="6" borderId="5" xfId="2" applyFont="1" applyBorder="1" applyAlignment="1" applyProtection="1">
      <alignment horizontal="center" vertical="center"/>
      <protection locked="0"/>
    </xf>
    <xf numFmtId="0" fontId="3" fillId="6" borderId="5" xfId="2" applyFont="1" applyBorder="1" applyAlignment="1">
      <alignment horizontal="center" wrapText="1"/>
    </xf>
    <xf numFmtId="0" fontId="3" fillId="6" borderId="4" xfId="2" applyFont="1" applyBorder="1" applyAlignment="1">
      <alignment horizontal="center"/>
    </xf>
    <xf numFmtId="0" fontId="3" fillId="6" borderId="1" xfId="2" applyFont="1" applyBorder="1" applyAlignment="1">
      <alignment horizontal="center"/>
    </xf>
    <xf numFmtId="0" fontId="3" fillId="6" borderId="4" xfId="2" applyFont="1" applyBorder="1" applyAlignment="1">
      <alignment horizontal="center" vertical="center"/>
    </xf>
    <xf numFmtId="0" fontId="3" fillId="6" borderId="1" xfId="2" applyFont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center"/>
    </xf>
  </cellXfs>
  <cellStyles count="5">
    <cellStyle name="Normal" xfId="0" builtinId="0"/>
    <cellStyle name="System Accent" xfId="3"/>
    <cellStyle name="System Header" xfId="2"/>
    <cellStyle name="System Total" xfId="1"/>
    <cellStyle name="Title" xfId="4" builtinId="15" customBuiltin="1"/>
  </cellStyles>
  <dxfs count="3">
    <dxf>
      <font>
        <b/>
        <i val="0"/>
      </font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horizontal style="thin">
          <color theme="3" tint="0.59996337778862885"/>
        </horizontal>
      </border>
    </dxf>
  </dxfs>
  <tableStyles count="1" defaultTableStyle="TableStyleMedium2" defaultPivotStyle="PivotStyleLight16">
    <tableStyle name="Table Style 1" pivot="0" count="3">
      <tableStyleElement type="wholeTable" dxfId="2"/>
      <tableStyleElement type="headerRow" dxfId="1"/>
      <tableStyleElement type="totalRow" dxfId="0"/>
    </tableStyle>
  </tableStyles>
  <colors>
    <mruColors>
      <color rgb="FFB8CCE4"/>
      <color rgb="FFFFFFB7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1</xdr:row>
      <xdr:rowOff>76200</xdr:rowOff>
    </xdr:from>
    <xdr:to>
      <xdr:col>7</xdr:col>
      <xdr:colOff>533400</xdr:colOff>
      <xdr:row>4</xdr:row>
      <xdr:rowOff>104775</xdr:rowOff>
    </xdr:to>
    <xdr:sp macro="" textlink="">
      <xdr:nvSpPr>
        <xdr:cNvPr id="2049" name="Button 1" hidden="1">
          <a:extLst>
            <a:ext uri="{63B3BB69-23CF-44E3-9099-C40C66FF867C}">
              <a14:compatExt xmlns:a14="http://schemas.microsoft.com/office/drawing/2010/main" spid="_x0000_s2049"/>
            </a:ext>
            <a:ext uri="{FF2B5EF4-FFF2-40B4-BE49-F238E27FC236}">
              <a16:creationId xmlns:a16="http://schemas.microsoft.com/office/drawing/2014/main" id="{00000000-0008-0000-0A00-000001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Convert All Tables To Ranges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Unlinks from SQL</a:t>
          </a:r>
        </a:p>
      </xdr:txBody>
    </xdr:sp>
    <xdr:clientData fPrintsWithSheet="0"/>
  </xdr:twoCellAnchor>
  <xdr:twoCellAnchor>
    <xdr:from>
      <xdr:col>3</xdr:col>
      <xdr:colOff>485775</xdr:colOff>
      <xdr:row>1</xdr:row>
      <xdr:rowOff>85725</xdr:rowOff>
    </xdr:from>
    <xdr:to>
      <xdr:col>7</xdr:col>
      <xdr:colOff>104775</xdr:colOff>
      <xdr:row>4</xdr:row>
      <xdr:rowOff>142875</xdr:rowOff>
    </xdr:to>
    <xdr:sp macro="" textlink="">
      <xdr:nvSpPr>
        <xdr:cNvPr id="2050" name="Button 2" hidden="1">
          <a:extLst>
            <a:ext uri="{63B3BB69-23CF-44E3-9099-C40C66FF867C}">
              <a14:compatExt xmlns:a14="http://schemas.microsoft.com/office/drawing/2010/main" spid="_x0000_s2050"/>
            </a:ext>
            <a:ext uri="{FF2B5EF4-FFF2-40B4-BE49-F238E27FC236}">
              <a16:creationId xmlns:a16="http://schemas.microsoft.com/office/drawing/2014/main" id="{00000000-0008-0000-0A00-000002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Convert All Tables To Ranges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Unlinks from SQL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25"/>
  <sheetViews>
    <sheetView showGridLines="0" tabSelected="1" zoomScaleNormal="100" workbookViewId="0">
      <selection activeCell="L20" sqref="L20"/>
    </sheetView>
  </sheetViews>
  <sheetFormatPr defaultRowHeight="14.25" x14ac:dyDescent="0.2"/>
  <cols>
    <col min="1" max="1" width="10.28515625" style="1" customWidth="1"/>
    <col min="2" max="2" width="23.5703125" style="1" customWidth="1"/>
    <col min="3" max="6" width="15.7109375" style="1" customWidth="1"/>
    <col min="7" max="7" width="11.7109375" style="1" customWidth="1"/>
    <col min="8" max="8" width="12" style="1" customWidth="1"/>
    <col min="9" max="9" width="13.28515625" style="1" customWidth="1"/>
    <col min="10" max="10" width="9.7109375" style="1" customWidth="1"/>
    <col min="11" max="16384" width="9.140625" style="1"/>
  </cols>
  <sheetData>
    <row r="1" spans="1:12" ht="15" x14ac:dyDescent="0.2">
      <c r="A1" s="102"/>
      <c r="B1" s="161" t="s">
        <v>0</v>
      </c>
      <c r="C1" s="161"/>
      <c r="D1" s="161"/>
      <c r="E1" s="161"/>
      <c r="F1" s="161"/>
      <c r="G1" s="103"/>
      <c r="H1" s="103"/>
      <c r="I1" s="103"/>
      <c r="J1" s="103"/>
      <c r="K1" s="103"/>
      <c r="L1" s="103"/>
    </row>
    <row r="2" spans="1:12" ht="15" x14ac:dyDescent="0.2">
      <c r="A2" s="102"/>
      <c r="B2" s="163" t="s">
        <v>1</v>
      </c>
      <c r="C2" s="163"/>
      <c r="D2" s="163"/>
      <c r="E2" s="163"/>
      <c r="F2" s="163"/>
      <c r="G2" s="14"/>
      <c r="H2" s="101"/>
      <c r="I2" s="101"/>
      <c r="J2" s="101"/>
      <c r="K2" s="101"/>
      <c r="L2" s="101"/>
    </row>
    <row r="3" spans="1:12" ht="15" x14ac:dyDescent="0.2">
      <c r="A3" s="102"/>
      <c r="B3" s="164" t="str">
        <f>CONCATENATE("Official Headcount Enrollment by University, ",IF(RIGHT(Parameters!B1,1)="1","Fall ","Spring "), IF(RIGHT(Parameters!B1,1)="1",LEFT(Parameters!B1,4) - 1,LEFT(Parameters!B1,4) )," to ", IF(RIGHT(Parameters!B1,1)="1",LEFT(Parameters!B1,4),LEFT(Parameters!B1,4)  + 1) )</f>
        <v>Official Headcount Enrollment by University, Fall 2018 to 2019</v>
      </c>
      <c r="C3" s="164"/>
      <c r="D3" s="164"/>
      <c r="E3" s="164"/>
      <c r="F3" s="164"/>
      <c r="G3" s="14"/>
      <c r="H3" s="9"/>
      <c r="I3" s="9"/>
      <c r="J3" s="9"/>
      <c r="K3" s="9"/>
      <c r="L3" s="9"/>
    </row>
    <row r="4" spans="1:12" ht="31.15" customHeight="1" x14ac:dyDescent="0.2">
      <c r="A4" s="43"/>
      <c r="B4" s="42" t="s">
        <v>2</v>
      </c>
      <c r="C4" s="10">
        <f xml:space="preserve"> IF(RIGHT(Parameters!B1,1)="1",LEFT(Parameters!B1,4) - 1,LEFT(Parameters!B1,4) )</f>
        <v>2018</v>
      </c>
      <c r="D4" s="10" t="str">
        <f xml:space="preserve"> IF(RIGHT(Parameters!B1,1)="1",LEFT(Parameters!B1,4),LEFT(Parameters!B1,4) + 1 )</f>
        <v>2019</v>
      </c>
      <c r="E4" s="10" t="str">
        <f>CONCATENATE("Change ",  IF(RIGHT(Parameters!B1,1)="1",LEFT(Parameters!B1,4) - 1,LEFT(Parameters!B1,4) ),"-", IF(RIGHT(Parameters!B1,1)="1",LEFT(Parameters!B1,4),LEFT(Parameters!B1,4) + 1))</f>
        <v>Change 2018-2019</v>
      </c>
      <c r="F4" s="10" t="s">
        <v>3</v>
      </c>
      <c r="G4" s="9"/>
      <c r="H4" s="9"/>
      <c r="I4" s="103"/>
      <c r="J4" s="103"/>
      <c r="K4" s="103"/>
      <c r="L4" s="103"/>
    </row>
    <row r="5" spans="1:12" ht="35.450000000000003" hidden="1" customHeight="1" thickBot="1" x14ac:dyDescent="0.25">
      <c r="A5" s="102"/>
      <c r="B5" s="70" t="s">
        <v>2</v>
      </c>
      <c r="C5" s="71" t="s">
        <v>4</v>
      </c>
      <c r="D5" s="71" t="s">
        <v>5</v>
      </c>
      <c r="E5" s="71" t="s">
        <v>6</v>
      </c>
      <c r="F5" s="72" t="s">
        <v>7</v>
      </c>
      <c r="G5" s="103"/>
      <c r="H5" s="103"/>
      <c r="I5" s="103"/>
      <c r="J5" s="103"/>
      <c r="K5" s="103"/>
      <c r="L5" s="103"/>
    </row>
    <row r="6" spans="1:12" ht="16.899999999999999" customHeight="1" x14ac:dyDescent="0.2">
      <c r="A6" s="102"/>
      <c r="B6" s="104" t="s">
        <v>8</v>
      </c>
      <c r="C6" s="105">
        <v>8924</v>
      </c>
      <c r="D6" s="105">
        <v>8689</v>
      </c>
      <c r="E6" s="105">
        <v>-235</v>
      </c>
      <c r="F6" s="106">
        <v>-2.6332999999999999E-2</v>
      </c>
      <c r="G6" s="103"/>
      <c r="H6" s="103"/>
      <c r="I6" s="103"/>
      <c r="J6" s="103"/>
      <c r="K6" s="103"/>
      <c r="L6" s="103"/>
    </row>
    <row r="7" spans="1:12" x14ac:dyDescent="0.2">
      <c r="A7" s="102"/>
      <c r="B7" s="107" t="s">
        <v>9</v>
      </c>
      <c r="C7" s="108">
        <v>7312</v>
      </c>
      <c r="D7" s="108">
        <v>6842</v>
      </c>
      <c r="E7" s="108">
        <v>-470</v>
      </c>
      <c r="F7" s="109">
        <v>-6.4277000000000001E-2</v>
      </c>
      <c r="G7" s="103"/>
      <c r="H7" s="103"/>
      <c r="I7" s="103"/>
      <c r="J7" s="103"/>
      <c r="K7" s="103"/>
      <c r="L7" s="103"/>
    </row>
    <row r="8" spans="1:12" x14ac:dyDescent="0.2">
      <c r="A8" s="102"/>
      <c r="B8" s="107" t="s">
        <v>10</v>
      </c>
      <c r="C8" s="108">
        <v>469</v>
      </c>
      <c r="D8" s="108">
        <v>618</v>
      </c>
      <c r="E8" s="108">
        <v>149</v>
      </c>
      <c r="F8" s="109">
        <v>0.31769700000000001</v>
      </c>
      <c r="G8" s="103"/>
      <c r="H8" s="103"/>
      <c r="I8" s="103"/>
      <c r="J8" s="103"/>
      <c r="K8" s="103"/>
      <c r="L8" s="103"/>
    </row>
    <row r="9" spans="1:12" x14ac:dyDescent="0.2">
      <c r="A9" s="102"/>
      <c r="B9" s="107" t="s">
        <v>11</v>
      </c>
      <c r="C9" s="108">
        <v>4869</v>
      </c>
      <c r="D9" s="108">
        <v>4703</v>
      </c>
      <c r="E9" s="108">
        <v>-166</v>
      </c>
      <c r="F9" s="109">
        <v>-3.4092999999999998E-2</v>
      </c>
      <c r="G9" s="103"/>
      <c r="H9" s="103"/>
      <c r="I9" s="103"/>
      <c r="J9" s="103"/>
      <c r="K9" s="103"/>
      <c r="L9" s="103"/>
    </row>
    <row r="10" spans="1:12" x14ac:dyDescent="0.2">
      <c r="A10" s="102"/>
      <c r="B10" s="107" t="s">
        <v>12</v>
      </c>
      <c r="C10" s="108">
        <v>6425</v>
      </c>
      <c r="D10" s="108">
        <v>6214</v>
      </c>
      <c r="E10" s="108">
        <v>-211</v>
      </c>
      <c r="F10" s="109">
        <v>-3.2840000000000001E-2</v>
      </c>
      <c r="G10" s="103"/>
      <c r="H10" s="103"/>
      <c r="I10" s="103"/>
      <c r="J10" s="103"/>
      <c r="K10" s="103"/>
      <c r="L10" s="103"/>
    </row>
    <row r="11" spans="1:12" x14ac:dyDescent="0.2">
      <c r="A11" s="102"/>
      <c r="B11" s="107" t="s">
        <v>13</v>
      </c>
      <c r="C11" s="108">
        <v>4834</v>
      </c>
      <c r="D11" s="108">
        <v>4646</v>
      </c>
      <c r="E11" s="108">
        <v>-188</v>
      </c>
      <c r="F11" s="109">
        <v>-3.8891000000000002E-2</v>
      </c>
      <c r="G11" s="103"/>
      <c r="H11" s="103"/>
      <c r="I11" s="103"/>
      <c r="J11" s="103"/>
      <c r="K11" s="103"/>
      <c r="L11" s="103"/>
    </row>
    <row r="12" spans="1:12" x14ac:dyDescent="0.2">
      <c r="A12" s="102"/>
      <c r="B12" s="107" t="s">
        <v>14</v>
      </c>
      <c r="C12" s="108">
        <v>11581</v>
      </c>
      <c r="D12" s="108">
        <v>10636</v>
      </c>
      <c r="E12" s="108">
        <v>-945</v>
      </c>
      <c r="F12" s="109">
        <v>-8.1599000000000005E-2</v>
      </c>
      <c r="G12" s="103"/>
      <c r="H12" s="103"/>
      <c r="I12" s="103"/>
      <c r="J12" s="103"/>
      <c r="K12" s="103"/>
      <c r="L12" s="103"/>
    </row>
    <row r="13" spans="1:12" x14ac:dyDescent="0.2">
      <c r="A13" s="102"/>
      <c r="B13" s="107" t="s">
        <v>15</v>
      </c>
      <c r="C13" s="108">
        <v>8309</v>
      </c>
      <c r="D13" s="108">
        <v>8199</v>
      </c>
      <c r="E13" s="108">
        <v>-110</v>
      </c>
      <c r="F13" s="109">
        <v>-1.3238E-2</v>
      </c>
      <c r="G13" s="103"/>
      <c r="H13" s="103"/>
      <c r="I13" s="103"/>
      <c r="J13" s="103"/>
      <c r="K13" s="103"/>
      <c r="L13" s="103"/>
    </row>
    <row r="14" spans="1:12" x14ac:dyDescent="0.2">
      <c r="A14" s="102"/>
      <c r="B14" s="107" t="s">
        <v>16</v>
      </c>
      <c r="C14" s="108">
        <v>3425</v>
      </c>
      <c r="D14" s="108">
        <v>3162</v>
      </c>
      <c r="E14" s="108">
        <v>-263</v>
      </c>
      <c r="F14" s="109">
        <v>-7.6787999999999995E-2</v>
      </c>
      <c r="G14" s="103"/>
      <c r="H14" s="103"/>
      <c r="I14" s="103"/>
      <c r="J14" s="103"/>
      <c r="K14" s="103"/>
      <c r="L14" s="103"/>
    </row>
    <row r="15" spans="1:12" x14ac:dyDescent="0.2">
      <c r="A15" s="102"/>
      <c r="B15" s="107" t="s">
        <v>17</v>
      </c>
      <c r="C15" s="108">
        <v>1650</v>
      </c>
      <c r="D15" s="108">
        <v>1683</v>
      </c>
      <c r="E15" s="108">
        <v>33</v>
      </c>
      <c r="F15" s="109">
        <v>0.02</v>
      </c>
      <c r="G15" s="103"/>
      <c r="H15" s="103"/>
      <c r="I15" s="103"/>
      <c r="J15" s="103"/>
      <c r="K15" s="103"/>
      <c r="L15" s="103"/>
    </row>
    <row r="16" spans="1:12" x14ac:dyDescent="0.2">
      <c r="A16" s="102"/>
      <c r="B16" s="107" t="s">
        <v>18</v>
      </c>
      <c r="C16" s="108">
        <v>7781</v>
      </c>
      <c r="D16" s="108">
        <v>7817</v>
      </c>
      <c r="E16" s="108">
        <v>36</v>
      </c>
      <c r="F16" s="109">
        <v>4.6259999999999999E-3</v>
      </c>
      <c r="G16" s="103"/>
      <c r="H16" s="103"/>
      <c r="I16" s="103"/>
      <c r="J16" s="103"/>
      <c r="K16" s="103"/>
      <c r="L16" s="103"/>
    </row>
    <row r="17" spans="1:12" x14ac:dyDescent="0.2">
      <c r="A17" s="102"/>
      <c r="B17" s="107" t="s">
        <v>19</v>
      </c>
      <c r="C17" s="108">
        <v>6408</v>
      </c>
      <c r="D17" s="108">
        <v>6096</v>
      </c>
      <c r="E17" s="108">
        <v>-312</v>
      </c>
      <c r="F17" s="109">
        <v>-4.8689000000000003E-2</v>
      </c>
      <c r="G17" s="103"/>
      <c r="H17" s="103"/>
      <c r="I17" s="103"/>
      <c r="J17" s="103"/>
      <c r="K17" s="103"/>
      <c r="L17" s="103"/>
    </row>
    <row r="18" spans="1:12" x14ac:dyDescent="0.2">
      <c r="A18" s="102"/>
      <c r="B18" s="107" t="s">
        <v>20</v>
      </c>
      <c r="C18" s="108">
        <v>8824</v>
      </c>
      <c r="D18" s="108">
        <v>8806</v>
      </c>
      <c r="E18" s="108">
        <v>-18</v>
      </c>
      <c r="F18" s="109">
        <v>-2.039E-3</v>
      </c>
      <c r="G18" s="103"/>
      <c r="H18" s="103"/>
      <c r="I18" s="103"/>
      <c r="J18" s="103"/>
      <c r="K18" s="103"/>
      <c r="L18" s="103"/>
    </row>
    <row r="19" spans="1:12" x14ac:dyDescent="0.2">
      <c r="A19" s="102"/>
      <c r="B19" s="110" t="s">
        <v>21</v>
      </c>
      <c r="C19" s="111">
        <v>17552</v>
      </c>
      <c r="D19" s="111">
        <v>17691</v>
      </c>
      <c r="E19" s="111">
        <v>139</v>
      </c>
      <c r="F19" s="112">
        <v>7.9190000000000007E-3</v>
      </c>
      <c r="G19" s="103"/>
      <c r="H19" s="103"/>
      <c r="I19" s="103"/>
      <c r="J19" s="103"/>
      <c r="K19" s="103"/>
      <c r="L19" s="103"/>
    </row>
    <row r="20" spans="1:12" ht="15" thickBot="1" x14ac:dyDescent="0.25">
      <c r="A20" s="102"/>
      <c r="B20" s="73" t="s">
        <v>22</v>
      </c>
      <c r="C20" s="74">
        <f>SUBTOTAL(109,'Table 1'!$C$6:$C$19)</f>
        <v>98363</v>
      </c>
      <c r="D20" s="74">
        <f>SUBTOTAL(109,'Table 1'!$D$6:$D$19)</f>
        <v>95802</v>
      </c>
      <c r="E20" s="74">
        <f>'Table 1'!$D$20 - 'Table 1'!$C$20</f>
        <v>-2561</v>
      </c>
      <c r="F20" s="75">
        <f>'Table 1'!$E$20/'Table 1'!$C$20</f>
        <v>-2.6036212803594846E-2</v>
      </c>
      <c r="G20" s="113"/>
      <c r="H20" s="103"/>
      <c r="I20" s="103"/>
      <c r="J20" s="103"/>
      <c r="K20" s="103"/>
      <c r="L20" s="103"/>
    </row>
    <row r="21" spans="1:12" x14ac:dyDescent="0.2">
      <c r="A21" s="11"/>
      <c r="B21" s="114"/>
      <c r="C21" s="44"/>
      <c r="D21" s="44"/>
      <c r="E21" s="44"/>
      <c r="F21" s="44"/>
      <c r="G21" s="5"/>
      <c r="H21" s="5"/>
      <c r="I21" s="5"/>
      <c r="J21" s="5"/>
      <c r="K21" s="5"/>
      <c r="L21" s="2"/>
    </row>
    <row r="22" spans="1:12" x14ac:dyDescent="0.2">
      <c r="A22" s="11"/>
      <c r="B22" s="15" t="s">
        <v>23</v>
      </c>
      <c r="C22" s="4"/>
      <c r="D22" s="4"/>
      <c r="E22" s="4"/>
      <c r="F22" s="4"/>
      <c r="G22" s="5"/>
      <c r="H22" s="5"/>
      <c r="I22" s="5"/>
      <c r="J22" s="5"/>
      <c r="K22" s="5"/>
      <c r="L22" s="2"/>
    </row>
    <row r="23" spans="1:12" x14ac:dyDescent="0.2">
      <c r="A23" s="11"/>
      <c r="B23" s="15" t="s">
        <v>24</v>
      </c>
      <c r="C23" s="4"/>
      <c r="D23" s="4"/>
      <c r="E23" s="4"/>
      <c r="F23" s="4"/>
      <c r="G23" s="12"/>
      <c r="H23" s="95"/>
      <c r="I23" s="95"/>
      <c r="J23" s="13"/>
      <c r="K23" s="3"/>
      <c r="L23" s="2"/>
    </row>
    <row r="24" spans="1:12" x14ac:dyDescent="0.2">
      <c r="A24" s="11"/>
      <c r="B24" s="15" t="s">
        <v>25</v>
      </c>
      <c r="C24" s="4"/>
      <c r="D24" s="4"/>
      <c r="E24" s="4"/>
      <c r="F24" s="4"/>
      <c r="G24" s="12"/>
      <c r="H24" s="95"/>
      <c r="I24" s="95"/>
      <c r="J24" s="13"/>
      <c r="K24" s="3"/>
      <c r="L24" s="2"/>
    </row>
    <row r="25" spans="1:12" x14ac:dyDescent="0.2">
      <c r="A25" s="162"/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</row>
  </sheetData>
  <mergeCells count="4">
    <mergeCell ref="B1:F1"/>
    <mergeCell ref="A25:L25"/>
    <mergeCell ref="B2:F2"/>
    <mergeCell ref="B3:F3"/>
  </mergeCells>
  <printOptions horizontalCentered="1"/>
  <pageMargins left="0.5" right="0.5" top="1" bottom="0.5" header="0.3" footer="0.3"/>
  <pageSetup fitToHeight="0" orientation="portrait" r:id="rId1"/>
  <headerFooter>
    <oddHeader>&amp;L&amp;"Arial,Regular"&amp;10Pennsylvania's State System of Higher Education | &amp;D
Office of Educational Intelligence | Page &amp;P of &amp;N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B1:Q179"/>
  <sheetViews>
    <sheetView showGridLines="0" topLeftCell="B1" zoomScaleNormal="100" workbookViewId="0">
      <selection activeCell="B179" sqref="B179"/>
    </sheetView>
  </sheetViews>
  <sheetFormatPr defaultRowHeight="14.25" x14ac:dyDescent="0.2"/>
  <cols>
    <col min="1" max="1" width="9.140625" style="1"/>
    <col min="2" max="2" width="35.5703125" style="1" customWidth="1"/>
    <col min="3" max="17" width="9.7109375" style="1" customWidth="1"/>
    <col min="18" max="16384" width="9.140625" style="1"/>
  </cols>
  <sheetData>
    <row r="1" spans="2:17" ht="15" x14ac:dyDescent="0.2">
      <c r="B1" s="163" t="s">
        <v>0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</row>
    <row r="2" spans="2:17" ht="15" x14ac:dyDescent="0.2">
      <c r="B2" s="167" t="str">
        <f>CONCATENATE("Total Number of Majors* by Field and University, ", IF(RIGHT(Parameters!B1,1)="1","Fall ","Spring "), IF(RIGHT(Parameters!B1,1)="1",LEFT(Parameters!B1,4),LEFT(Parameters!B1,4) + 1 ),", Ranked in Descending Order")</f>
        <v>Total Number of Majors* by Field and University, Fall 2019, Ranked in Descending Order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</row>
    <row r="3" spans="2:17" x14ac:dyDescent="0.2">
      <c r="B3" s="40" t="s">
        <v>202</v>
      </c>
      <c r="C3" s="20" t="s">
        <v>203</v>
      </c>
      <c r="D3" s="20" t="s">
        <v>204</v>
      </c>
      <c r="E3" s="20" t="s">
        <v>205</v>
      </c>
      <c r="F3" s="20" t="s">
        <v>206</v>
      </c>
      <c r="G3" s="20" t="s">
        <v>207</v>
      </c>
      <c r="H3" s="20" t="s">
        <v>208</v>
      </c>
      <c r="I3" s="20" t="s">
        <v>209</v>
      </c>
      <c r="J3" s="20" t="s">
        <v>210</v>
      </c>
      <c r="K3" s="20" t="s">
        <v>211</v>
      </c>
      <c r="L3" s="20" t="s">
        <v>212</v>
      </c>
      <c r="M3" s="20" t="s">
        <v>213</v>
      </c>
      <c r="N3" s="20" t="s">
        <v>214</v>
      </c>
      <c r="O3" s="20" t="s">
        <v>215</v>
      </c>
      <c r="P3" s="20" t="s">
        <v>216</v>
      </c>
      <c r="Q3" s="39" t="s">
        <v>36</v>
      </c>
    </row>
    <row r="4" spans="2:17" x14ac:dyDescent="0.2">
      <c r="B4" s="67" t="s">
        <v>286</v>
      </c>
      <c r="C4" s="133">
        <v>1220</v>
      </c>
      <c r="D4" s="133">
        <v>1174</v>
      </c>
      <c r="E4" s="133">
        <v>134</v>
      </c>
      <c r="F4" s="133">
        <v>601</v>
      </c>
      <c r="G4" s="133">
        <v>940</v>
      </c>
      <c r="H4" s="133">
        <v>631</v>
      </c>
      <c r="I4" s="133">
        <v>1498</v>
      </c>
      <c r="J4" s="133">
        <v>1372</v>
      </c>
      <c r="K4" s="133">
        <v>335</v>
      </c>
      <c r="L4" s="133">
        <v>248</v>
      </c>
      <c r="M4" s="133">
        <v>1822</v>
      </c>
      <c r="N4" s="133">
        <v>920</v>
      </c>
      <c r="O4" s="133">
        <v>1676</v>
      </c>
      <c r="P4" s="133">
        <v>1815</v>
      </c>
      <c r="Q4" s="57">
        <v>14386</v>
      </c>
    </row>
    <row r="5" spans="2:17" x14ac:dyDescent="0.2">
      <c r="B5" s="67" t="s">
        <v>218</v>
      </c>
      <c r="C5" s="133">
        <v>1540</v>
      </c>
      <c r="D5" s="133">
        <v>764</v>
      </c>
      <c r="E5" s="133">
        <v>107</v>
      </c>
      <c r="F5" s="133">
        <v>625</v>
      </c>
      <c r="G5" s="133">
        <v>739</v>
      </c>
      <c r="H5" s="133">
        <v>359</v>
      </c>
      <c r="I5" s="133">
        <v>1889</v>
      </c>
      <c r="J5" s="133">
        <v>1182</v>
      </c>
      <c r="K5" s="133">
        <v>258</v>
      </c>
      <c r="L5" s="133">
        <v>126</v>
      </c>
      <c r="M5" s="133">
        <v>677</v>
      </c>
      <c r="N5" s="133">
        <v>1316</v>
      </c>
      <c r="O5" s="133">
        <v>777</v>
      </c>
      <c r="P5" s="133">
        <v>3889</v>
      </c>
      <c r="Q5" s="57">
        <v>14248</v>
      </c>
    </row>
    <row r="6" spans="2:17" x14ac:dyDescent="0.2">
      <c r="B6" s="67" t="s">
        <v>220</v>
      </c>
      <c r="C6" s="133">
        <v>1428</v>
      </c>
      <c r="D6" s="133">
        <v>784</v>
      </c>
      <c r="E6" s="133">
        <v>0</v>
      </c>
      <c r="F6" s="133">
        <v>1347</v>
      </c>
      <c r="G6" s="133">
        <v>845</v>
      </c>
      <c r="H6" s="133">
        <v>583</v>
      </c>
      <c r="I6" s="133">
        <v>1400</v>
      </c>
      <c r="J6" s="133">
        <v>0</v>
      </c>
      <c r="K6" s="133">
        <v>990</v>
      </c>
      <c r="L6" s="133">
        <v>255</v>
      </c>
      <c r="M6" s="133">
        <v>619</v>
      </c>
      <c r="N6" s="133">
        <v>1</v>
      </c>
      <c r="O6" s="133">
        <v>1914</v>
      </c>
      <c r="P6" s="133">
        <v>2133</v>
      </c>
      <c r="Q6" s="57">
        <v>12299</v>
      </c>
    </row>
    <row r="7" spans="2:17" x14ac:dyDescent="0.2">
      <c r="B7" s="67" t="s">
        <v>222</v>
      </c>
      <c r="C7" s="133">
        <v>842</v>
      </c>
      <c r="D7" s="133">
        <v>1070</v>
      </c>
      <c r="E7" s="133">
        <v>27</v>
      </c>
      <c r="F7" s="133">
        <v>414</v>
      </c>
      <c r="G7" s="133">
        <v>933</v>
      </c>
      <c r="H7" s="133">
        <v>934</v>
      </c>
      <c r="I7" s="133">
        <v>890</v>
      </c>
      <c r="J7" s="133">
        <v>1591</v>
      </c>
      <c r="K7" s="133">
        <v>240</v>
      </c>
      <c r="L7" s="133">
        <v>130</v>
      </c>
      <c r="M7" s="133">
        <v>1166</v>
      </c>
      <c r="N7" s="133">
        <v>799</v>
      </c>
      <c r="O7" s="133">
        <v>1152</v>
      </c>
      <c r="P7" s="133">
        <v>1821</v>
      </c>
      <c r="Q7" s="57">
        <v>12009</v>
      </c>
    </row>
    <row r="8" spans="2:17" x14ac:dyDescent="0.2">
      <c r="B8" s="67" t="s">
        <v>224</v>
      </c>
      <c r="C8" s="133">
        <v>323</v>
      </c>
      <c r="D8" s="133">
        <v>261</v>
      </c>
      <c r="E8" s="133">
        <v>73</v>
      </c>
      <c r="F8" s="133">
        <v>105</v>
      </c>
      <c r="G8" s="133">
        <v>332</v>
      </c>
      <c r="H8" s="133">
        <v>53</v>
      </c>
      <c r="I8" s="133">
        <v>468</v>
      </c>
      <c r="J8" s="133">
        <v>508</v>
      </c>
      <c r="K8" s="133">
        <v>143</v>
      </c>
      <c r="L8" s="133">
        <v>116</v>
      </c>
      <c r="M8" s="133">
        <v>503</v>
      </c>
      <c r="N8" s="133">
        <v>347</v>
      </c>
      <c r="O8" s="133">
        <v>402</v>
      </c>
      <c r="P8" s="133">
        <v>981</v>
      </c>
      <c r="Q8" s="57">
        <v>4615</v>
      </c>
    </row>
    <row r="9" spans="2:17" x14ac:dyDescent="0.2">
      <c r="B9" s="67" t="s">
        <v>226</v>
      </c>
      <c r="C9" s="133">
        <v>202</v>
      </c>
      <c r="D9" s="133">
        <v>812</v>
      </c>
      <c r="E9" s="133">
        <v>13</v>
      </c>
      <c r="F9" s="133">
        <v>150</v>
      </c>
      <c r="G9" s="133">
        <v>561</v>
      </c>
      <c r="H9" s="133">
        <v>182</v>
      </c>
      <c r="I9" s="133">
        <v>431</v>
      </c>
      <c r="J9" s="133">
        <v>333</v>
      </c>
      <c r="K9" s="133">
        <v>413</v>
      </c>
      <c r="L9" s="133">
        <v>0</v>
      </c>
      <c r="M9" s="133">
        <v>30</v>
      </c>
      <c r="N9" s="133">
        <v>111</v>
      </c>
      <c r="O9" s="133">
        <v>497</v>
      </c>
      <c r="P9" s="133">
        <v>857</v>
      </c>
      <c r="Q9" s="57">
        <v>4592</v>
      </c>
    </row>
    <row r="10" spans="2:17" x14ac:dyDescent="0.2">
      <c r="B10" s="67" t="s">
        <v>230</v>
      </c>
      <c r="C10" s="133">
        <v>173</v>
      </c>
      <c r="D10" s="133">
        <v>244</v>
      </c>
      <c r="E10" s="133">
        <v>28</v>
      </c>
      <c r="F10" s="133">
        <v>44</v>
      </c>
      <c r="G10" s="133">
        <v>130</v>
      </c>
      <c r="H10" s="133">
        <v>534</v>
      </c>
      <c r="I10" s="133">
        <v>541</v>
      </c>
      <c r="J10" s="133">
        <v>710</v>
      </c>
      <c r="K10" s="133">
        <v>25</v>
      </c>
      <c r="L10" s="133">
        <v>169</v>
      </c>
      <c r="M10" s="133">
        <v>483</v>
      </c>
      <c r="N10" s="133">
        <v>73</v>
      </c>
      <c r="O10" s="133">
        <v>284</v>
      </c>
      <c r="P10" s="133">
        <v>624</v>
      </c>
      <c r="Q10" s="57">
        <v>4062</v>
      </c>
    </row>
    <row r="11" spans="2:17" x14ac:dyDescent="0.2">
      <c r="B11" s="67" t="s">
        <v>232</v>
      </c>
      <c r="C11" s="133">
        <v>262</v>
      </c>
      <c r="D11" s="133">
        <v>324</v>
      </c>
      <c r="E11" s="133">
        <v>71</v>
      </c>
      <c r="F11" s="133">
        <v>140</v>
      </c>
      <c r="G11" s="133">
        <v>132</v>
      </c>
      <c r="H11" s="133">
        <v>126</v>
      </c>
      <c r="I11" s="133">
        <v>1155</v>
      </c>
      <c r="J11" s="133">
        <v>197</v>
      </c>
      <c r="K11" s="133">
        <v>83</v>
      </c>
      <c r="L11" s="133">
        <v>20</v>
      </c>
      <c r="M11" s="133">
        <v>480</v>
      </c>
      <c r="N11" s="133">
        <v>201</v>
      </c>
      <c r="O11" s="133">
        <v>404</v>
      </c>
      <c r="P11" s="133">
        <v>403</v>
      </c>
      <c r="Q11" s="57">
        <v>3998</v>
      </c>
    </row>
    <row r="12" spans="2:17" x14ac:dyDescent="0.2">
      <c r="B12" s="67" t="s">
        <v>234</v>
      </c>
      <c r="C12" s="133">
        <v>325</v>
      </c>
      <c r="D12" s="133">
        <v>528</v>
      </c>
      <c r="E12" s="133">
        <v>0</v>
      </c>
      <c r="F12" s="133">
        <v>145</v>
      </c>
      <c r="G12" s="133">
        <v>381</v>
      </c>
      <c r="H12" s="133">
        <v>148</v>
      </c>
      <c r="I12" s="133">
        <v>36</v>
      </c>
      <c r="J12" s="133">
        <v>365</v>
      </c>
      <c r="K12" s="133">
        <v>232</v>
      </c>
      <c r="L12" s="133">
        <v>127</v>
      </c>
      <c r="M12" s="133">
        <v>59</v>
      </c>
      <c r="N12" s="133">
        <v>356</v>
      </c>
      <c r="O12" s="133">
        <v>184</v>
      </c>
      <c r="P12" s="133">
        <v>740</v>
      </c>
      <c r="Q12" s="57">
        <v>3626</v>
      </c>
    </row>
    <row r="13" spans="2:17" x14ac:dyDescent="0.2">
      <c r="B13" s="67" t="s">
        <v>238</v>
      </c>
      <c r="C13" s="133">
        <v>171</v>
      </c>
      <c r="D13" s="133">
        <v>179</v>
      </c>
      <c r="E13" s="133">
        <v>0</v>
      </c>
      <c r="F13" s="133">
        <v>0</v>
      </c>
      <c r="G13" s="133">
        <v>135</v>
      </c>
      <c r="H13" s="133">
        <v>465</v>
      </c>
      <c r="I13" s="133">
        <v>102</v>
      </c>
      <c r="J13" s="133">
        <v>391</v>
      </c>
      <c r="K13" s="133">
        <v>101</v>
      </c>
      <c r="L13" s="133">
        <v>57</v>
      </c>
      <c r="M13" s="133">
        <v>419</v>
      </c>
      <c r="N13" s="133">
        <v>262</v>
      </c>
      <c r="O13" s="133">
        <v>114</v>
      </c>
      <c r="P13" s="133">
        <v>717</v>
      </c>
      <c r="Q13" s="57">
        <v>3113</v>
      </c>
    </row>
    <row r="14" spans="2:17" x14ac:dyDescent="0.2">
      <c r="B14" s="67" t="s">
        <v>236</v>
      </c>
      <c r="C14" s="133">
        <v>431</v>
      </c>
      <c r="D14" s="133">
        <v>72</v>
      </c>
      <c r="E14" s="133">
        <v>33</v>
      </c>
      <c r="F14" s="133">
        <v>119</v>
      </c>
      <c r="G14" s="133">
        <v>178</v>
      </c>
      <c r="H14" s="133">
        <v>154</v>
      </c>
      <c r="I14" s="133">
        <v>431</v>
      </c>
      <c r="J14" s="133">
        <v>358</v>
      </c>
      <c r="K14" s="133">
        <v>46</v>
      </c>
      <c r="L14" s="133">
        <v>37</v>
      </c>
      <c r="M14" s="133">
        <v>325</v>
      </c>
      <c r="N14" s="133">
        <v>199</v>
      </c>
      <c r="O14" s="133">
        <v>327</v>
      </c>
      <c r="P14" s="133">
        <v>248</v>
      </c>
      <c r="Q14" s="57">
        <v>2958</v>
      </c>
    </row>
    <row r="15" spans="2:17" x14ac:dyDescent="0.2">
      <c r="B15" s="67" t="s">
        <v>242</v>
      </c>
      <c r="C15" s="133">
        <v>127</v>
      </c>
      <c r="D15" s="133">
        <v>71</v>
      </c>
      <c r="E15" s="133">
        <v>9</v>
      </c>
      <c r="F15" s="133">
        <v>75</v>
      </c>
      <c r="G15" s="133">
        <v>116</v>
      </c>
      <c r="H15" s="133">
        <v>66</v>
      </c>
      <c r="I15" s="133">
        <v>393</v>
      </c>
      <c r="J15" s="133">
        <v>154</v>
      </c>
      <c r="K15" s="133">
        <v>43</v>
      </c>
      <c r="L15" s="133">
        <v>17</v>
      </c>
      <c r="M15" s="133">
        <v>271</v>
      </c>
      <c r="N15" s="133">
        <v>154</v>
      </c>
      <c r="O15" s="133">
        <v>190</v>
      </c>
      <c r="P15" s="133">
        <v>869</v>
      </c>
      <c r="Q15" s="57">
        <v>2555</v>
      </c>
    </row>
    <row r="16" spans="2:17" x14ac:dyDescent="0.2">
      <c r="B16" s="67" t="s">
        <v>250</v>
      </c>
      <c r="C16" s="133">
        <v>47</v>
      </c>
      <c r="D16" s="133">
        <v>35</v>
      </c>
      <c r="E16" s="133">
        <v>0</v>
      </c>
      <c r="F16" s="133">
        <v>14</v>
      </c>
      <c r="G16" s="133">
        <v>104</v>
      </c>
      <c r="H16" s="133">
        <v>21</v>
      </c>
      <c r="I16" s="133">
        <v>64</v>
      </c>
      <c r="J16" s="133">
        <v>86</v>
      </c>
      <c r="K16" s="133">
        <v>25</v>
      </c>
      <c r="L16" s="133">
        <v>19</v>
      </c>
      <c r="M16" s="133">
        <v>81</v>
      </c>
      <c r="N16" s="133">
        <v>163</v>
      </c>
      <c r="O16" s="133">
        <v>230</v>
      </c>
      <c r="P16" s="133">
        <v>228</v>
      </c>
      <c r="Q16" s="57">
        <v>1117</v>
      </c>
    </row>
    <row r="17" spans="2:17" x14ac:dyDescent="0.2">
      <c r="B17" s="67" t="s">
        <v>252</v>
      </c>
      <c r="C17" s="133">
        <v>18</v>
      </c>
      <c r="D17" s="133">
        <v>83</v>
      </c>
      <c r="E17" s="133">
        <v>37</v>
      </c>
      <c r="F17" s="133">
        <v>274</v>
      </c>
      <c r="G17" s="133">
        <v>0</v>
      </c>
      <c r="H17" s="133">
        <v>61</v>
      </c>
      <c r="I17" s="133">
        <v>70</v>
      </c>
      <c r="J17" s="133">
        <v>11</v>
      </c>
      <c r="K17" s="133">
        <v>19</v>
      </c>
      <c r="L17" s="133">
        <v>148</v>
      </c>
      <c r="M17" s="133">
        <v>0</v>
      </c>
      <c r="N17" s="133">
        <v>14</v>
      </c>
      <c r="O17" s="133">
        <v>0</v>
      </c>
      <c r="P17" s="133">
        <v>322</v>
      </c>
      <c r="Q17" s="57">
        <v>1057</v>
      </c>
    </row>
    <row r="18" spans="2:17" x14ac:dyDescent="0.2">
      <c r="B18" s="67" t="s">
        <v>258</v>
      </c>
      <c r="C18" s="133">
        <v>135</v>
      </c>
      <c r="D18" s="133">
        <v>110</v>
      </c>
      <c r="E18" s="133">
        <v>0</v>
      </c>
      <c r="F18" s="133">
        <v>1</v>
      </c>
      <c r="G18" s="133">
        <v>12</v>
      </c>
      <c r="H18" s="133">
        <v>0</v>
      </c>
      <c r="I18" s="133">
        <v>28</v>
      </c>
      <c r="J18" s="133">
        <v>15</v>
      </c>
      <c r="K18" s="133">
        <v>4</v>
      </c>
      <c r="L18" s="133">
        <v>1</v>
      </c>
      <c r="M18" s="133">
        <v>66</v>
      </c>
      <c r="N18" s="133">
        <v>33</v>
      </c>
      <c r="O18" s="133">
        <v>27</v>
      </c>
      <c r="P18" s="133">
        <v>110</v>
      </c>
      <c r="Q18" s="57">
        <v>542</v>
      </c>
    </row>
    <row r="19" spans="2:17" x14ac:dyDescent="0.2">
      <c r="B19" s="67" t="s">
        <v>254</v>
      </c>
      <c r="C19" s="133">
        <v>17</v>
      </c>
      <c r="D19" s="133">
        <v>48</v>
      </c>
      <c r="E19" s="133">
        <v>0</v>
      </c>
      <c r="F19" s="133">
        <v>0</v>
      </c>
      <c r="G19" s="133">
        <v>3</v>
      </c>
      <c r="H19" s="133">
        <v>2</v>
      </c>
      <c r="I19" s="133">
        <v>0</v>
      </c>
      <c r="J19" s="133">
        <v>0</v>
      </c>
      <c r="K19" s="133">
        <v>0</v>
      </c>
      <c r="L19" s="133">
        <v>0</v>
      </c>
      <c r="M19" s="133">
        <v>211</v>
      </c>
      <c r="N19" s="133">
        <v>62</v>
      </c>
      <c r="O19" s="133">
        <v>112</v>
      </c>
      <c r="P19" s="133">
        <v>3</v>
      </c>
      <c r="Q19" s="57">
        <v>458</v>
      </c>
    </row>
    <row r="20" spans="2:17" x14ac:dyDescent="0.2">
      <c r="B20" s="67" t="s">
        <v>260</v>
      </c>
      <c r="C20" s="133">
        <v>0</v>
      </c>
      <c r="D20" s="133">
        <v>0</v>
      </c>
      <c r="E20" s="133">
        <v>0</v>
      </c>
      <c r="F20" s="133">
        <v>386</v>
      </c>
      <c r="G20" s="133">
        <v>0</v>
      </c>
      <c r="H20" s="133">
        <v>0</v>
      </c>
      <c r="I20" s="133">
        <v>0</v>
      </c>
      <c r="J20" s="133">
        <v>70</v>
      </c>
      <c r="K20" s="133">
        <v>0</v>
      </c>
      <c r="L20" s="133">
        <v>0</v>
      </c>
      <c r="M20" s="133">
        <v>0</v>
      </c>
      <c r="N20" s="133">
        <v>0</v>
      </c>
      <c r="O20" s="133">
        <v>0</v>
      </c>
      <c r="P20" s="133">
        <v>0</v>
      </c>
      <c r="Q20" s="57">
        <v>456</v>
      </c>
    </row>
    <row r="21" spans="2:17" x14ac:dyDescent="0.2">
      <c r="B21" s="67" t="s">
        <v>264</v>
      </c>
      <c r="C21" s="133">
        <v>0</v>
      </c>
      <c r="D21" s="133">
        <v>4</v>
      </c>
      <c r="E21" s="133">
        <v>0</v>
      </c>
      <c r="F21" s="133">
        <v>0</v>
      </c>
      <c r="G21" s="133">
        <v>0</v>
      </c>
      <c r="H21" s="133">
        <v>0</v>
      </c>
      <c r="I21" s="133">
        <v>244</v>
      </c>
      <c r="J21" s="133">
        <v>0</v>
      </c>
      <c r="K21" s="133">
        <v>0</v>
      </c>
      <c r="L21" s="133">
        <v>0</v>
      </c>
      <c r="M21" s="133">
        <v>0</v>
      </c>
      <c r="N21" s="133">
        <v>0</v>
      </c>
      <c r="O21" s="133">
        <v>0</v>
      </c>
      <c r="P21" s="133">
        <v>62</v>
      </c>
      <c r="Q21" s="57">
        <v>310</v>
      </c>
    </row>
    <row r="22" spans="2:17" x14ac:dyDescent="0.2">
      <c r="B22" s="67" t="s">
        <v>266</v>
      </c>
      <c r="C22" s="133">
        <v>0</v>
      </c>
      <c r="D22" s="133">
        <v>0</v>
      </c>
      <c r="E22" s="133">
        <v>0</v>
      </c>
      <c r="F22" s="133">
        <v>0</v>
      </c>
      <c r="G22" s="133">
        <v>0</v>
      </c>
      <c r="H22" s="133">
        <v>0</v>
      </c>
      <c r="I22" s="133">
        <v>186</v>
      </c>
      <c r="J22" s="133">
        <v>0</v>
      </c>
      <c r="K22" s="133">
        <v>0</v>
      </c>
      <c r="L22" s="133">
        <v>0</v>
      </c>
      <c r="M22" s="133">
        <v>0</v>
      </c>
      <c r="N22" s="133">
        <v>0</v>
      </c>
      <c r="O22" s="133">
        <v>0</v>
      </c>
      <c r="P22" s="133">
        <v>0</v>
      </c>
      <c r="Q22" s="57">
        <v>186</v>
      </c>
    </row>
    <row r="23" spans="2:17" x14ac:dyDescent="0.2">
      <c r="B23" s="67" t="s">
        <v>268</v>
      </c>
      <c r="C23" s="133">
        <v>14</v>
      </c>
      <c r="D23" s="133">
        <v>0</v>
      </c>
      <c r="E23" s="133">
        <v>0</v>
      </c>
      <c r="F23" s="133">
        <v>3</v>
      </c>
      <c r="G23" s="133">
        <v>10</v>
      </c>
      <c r="H23" s="133">
        <v>0</v>
      </c>
      <c r="I23" s="133">
        <v>17</v>
      </c>
      <c r="J23" s="133">
        <v>11</v>
      </c>
      <c r="K23" s="133">
        <v>0</v>
      </c>
      <c r="L23" s="133">
        <v>2</v>
      </c>
      <c r="M23" s="133">
        <v>17</v>
      </c>
      <c r="N23" s="133">
        <v>0</v>
      </c>
      <c r="O23" s="133">
        <v>14</v>
      </c>
      <c r="P23" s="133">
        <v>49</v>
      </c>
      <c r="Q23" s="57">
        <v>137</v>
      </c>
    </row>
    <row r="24" spans="2:17" x14ac:dyDescent="0.2">
      <c r="B24" s="67" t="s">
        <v>270</v>
      </c>
      <c r="C24" s="133">
        <v>0</v>
      </c>
      <c r="D24" s="133">
        <v>0</v>
      </c>
      <c r="E24" s="133">
        <v>0</v>
      </c>
      <c r="F24" s="133">
        <v>0</v>
      </c>
      <c r="G24" s="133">
        <v>135</v>
      </c>
      <c r="H24" s="133">
        <v>0</v>
      </c>
      <c r="I24" s="133">
        <v>0</v>
      </c>
      <c r="J24" s="133">
        <v>0</v>
      </c>
      <c r="K24" s="133">
        <v>0</v>
      </c>
      <c r="L24" s="133">
        <v>0</v>
      </c>
      <c r="M24" s="133">
        <v>0</v>
      </c>
      <c r="N24" s="133">
        <v>0</v>
      </c>
      <c r="O24" s="133">
        <v>0</v>
      </c>
      <c r="P24" s="133">
        <v>0</v>
      </c>
      <c r="Q24" s="57">
        <v>135</v>
      </c>
    </row>
    <row r="25" spans="2:17" x14ac:dyDescent="0.2">
      <c r="B25" s="67" t="s">
        <v>272</v>
      </c>
      <c r="C25" s="133">
        <v>0</v>
      </c>
      <c r="D25" s="133">
        <v>96</v>
      </c>
      <c r="E25" s="133">
        <v>0</v>
      </c>
      <c r="F25" s="133">
        <v>33</v>
      </c>
      <c r="G25" s="133">
        <v>0</v>
      </c>
      <c r="H25" s="133">
        <v>0</v>
      </c>
      <c r="I25" s="133">
        <v>0</v>
      </c>
      <c r="J25" s="133">
        <v>0</v>
      </c>
      <c r="K25" s="133">
        <v>0</v>
      </c>
      <c r="L25" s="133">
        <v>0</v>
      </c>
      <c r="M25" s="133">
        <v>0</v>
      </c>
      <c r="N25" s="133">
        <v>0</v>
      </c>
      <c r="O25" s="133">
        <v>0</v>
      </c>
      <c r="P25" s="133">
        <v>0</v>
      </c>
      <c r="Q25" s="57">
        <v>129</v>
      </c>
    </row>
    <row r="26" spans="2:17" x14ac:dyDescent="0.2">
      <c r="B26" s="67" t="s">
        <v>274</v>
      </c>
      <c r="C26" s="133">
        <v>0</v>
      </c>
      <c r="D26" s="133">
        <v>0</v>
      </c>
      <c r="E26" s="133">
        <v>0</v>
      </c>
      <c r="F26" s="133">
        <v>0</v>
      </c>
      <c r="G26" s="133">
        <v>0</v>
      </c>
      <c r="H26" s="133">
        <v>0</v>
      </c>
      <c r="I26" s="133">
        <v>18</v>
      </c>
      <c r="J26" s="133">
        <v>5</v>
      </c>
      <c r="K26" s="133">
        <v>0</v>
      </c>
      <c r="L26" s="133">
        <v>0</v>
      </c>
      <c r="M26" s="133">
        <v>37</v>
      </c>
      <c r="N26" s="133">
        <v>0</v>
      </c>
      <c r="O26" s="133">
        <v>0</v>
      </c>
      <c r="P26" s="133">
        <v>29</v>
      </c>
      <c r="Q26" s="57">
        <v>89</v>
      </c>
    </row>
    <row r="27" spans="2:17" x14ac:dyDescent="0.2">
      <c r="B27" s="67" t="s">
        <v>276</v>
      </c>
      <c r="C27" s="133">
        <v>0</v>
      </c>
      <c r="D27" s="133">
        <v>0</v>
      </c>
      <c r="E27" s="133">
        <v>0</v>
      </c>
      <c r="F27" s="133">
        <v>0</v>
      </c>
      <c r="G27" s="133">
        <v>0</v>
      </c>
      <c r="H27" s="133">
        <v>0</v>
      </c>
      <c r="I27" s="133">
        <v>22</v>
      </c>
      <c r="J27" s="133">
        <v>0</v>
      </c>
      <c r="K27" s="133">
        <v>0</v>
      </c>
      <c r="L27" s="133">
        <v>0</v>
      </c>
      <c r="M27" s="133">
        <v>0</v>
      </c>
      <c r="N27" s="133">
        <v>0</v>
      </c>
      <c r="O27" s="133">
        <v>0</v>
      </c>
      <c r="P27" s="133">
        <v>66</v>
      </c>
      <c r="Q27" s="57">
        <v>88</v>
      </c>
    </row>
    <row r="28" spans="2:17" x14ac:dyDescent="0.2">
      <c r="B28" s="67" t="s">
        <v>246</v>
      </c>
      <c r="C28" s="133">
        <v>0</v>
      </c>
      <c r="D28" s="133">
        <v>0</v>
      </c>
      <c r="E28" s="133">
        <v>0</v>
      </c>
      <c r="F28" s="133">
        <v>0</v>
      </c>
      <c r="G28" s="133">
        <v>0</v>
      </c>
      <c r="H28" s="133">
        <v>65</v>
      </c>
      <c r="I28" s="133">
        <v>0</v>
      </c>
      <c r="J28" s="133">
        <v>0</v>
      </c>
      <c r="K28" s="133">
        <v>0</v>
      </c>
      <c r="L28" s="133">
        <v>0</v>
      </c>
      <c r="M28" s="133">
        <v>0</v>
      </c>
      <c r="N28" s="133">
        <v>0</v>
      </c>
      <c r="O28" s="133">
        <v>0</v>
      </c>
      <c r="P28" s="133">
        <v>0</v>
      </c>
      <c r="Q28" s="57">
        <v>65</v>
      </c>
    </row>
    <row r="29" spans="2:17" x14ac:dyDescent="0.2">
      <c r="B29" s="67" t="s">
        <v>280</v>
      </c>
      <c r="C29" s="133">
        <v>0</v>
      </c>
      <c r="D29" s="133">
        <v>0</v>
      </c>
      <c r="E29" s="133">
        <v>0</v>
      </c>
      <c r="F29" s="133">
        <v>0</v>
      </c>
      <c r="G29" s="133">
        <v>0</v>
      </c>
      <c r="H29" s="133">
        <v>0</v>
      </c>
      <c r="I29" s="133">
        <v>9</v>
      </c>
      <c r="J29" s="133">
        <v>0</v>
      </c>
      <c r="K29" s="133">
        <v>0</v>
      </c>
      <c r="L29" s="133">
        <v>0</v>
      </c>
      <c r="M29" s="133">
        <v>0</v>
      </c>
      <c r="N29" s="133">
        <v>0</v>
      </c>
      <c r="O29" s="133">
        <v>0</v>
      </c>
      <c r="P29" s="133">
        <v>0</v>
      </c>
      <c r="Q29" s="57">
        <v>9</v>
      </c>
    </row>
    <row r="30" spans="2:17" x14ac:dyDescent="0.2">
      <c r="B30" s="67" t="s">
        <v>256</v>
      </c>
      <c r="C30" s="133">
        <v>0</v>
      </c>
      <c r="D30" s="133">
        <v>0</v>
      </c>
      <c r="E30" s="133">
        <v>0</v>
      </c>
      <c r="F30" s="133">
        <v>0</v>
      </c>
      <c r="G30" s="133">
        <v>0</v>
      </c>
      <c r="H30" s="133">
        <v>0</v>
      </c>
      <c r="I30" s="133">
        <v>2</v>
      </c>
      <c r="J30" s="133">
        <v>0</v>
      </c>
      <c r="K30" s="133">
        <v>0</v>
      </c>
      <c r="L30" s="133">
        <v>0</v>
      </c>
      <c r="M30" s="133">
        <v>0</v>
      </c>
      <c r="N30" s="133">
        <v>0</v>
      </c>
      <c r="O30" s="133">
        <v>0</v>
      </c>
      <c r="P30" s="133">
        <v>0</v>
      </c>
      <c r="Q30" s="57">
        <v>2</v>
      </c>
    </row>
    <row r="31" spans="2:17" ht="14.25" customHeight="1" x14ac:dyDescent="0.2">
      <c r="B31" s="55" t="s">
        <v>282</v>
      </c>
      <c r="C31" s="56">
        <v>1084</v>
      </c>
      <c r="D31" s="56">
        <v>76</v>
      </c>
      <c r="E31" s="56">
        <v>57</v>
      </c>
      <c r="F31" s="56">
        <v>99</v>
      </c>
      <c r="G31" s="56">
        <v>398</v>
      </c>
      <c r="H31" s="56">
        <v>98</v>
      </c>
      <c r="I31" s="56">
        <v>614</v>
      </c>
      <c r="J31" s="56">
        <v>474</v>
      </c>
      <c r="K31" s="56">
        <v>129</v>
      </c>
      <c r="L31" s="56">
        <v>136</v>
      </c>
      <c r="M31" s="56">
        <v>340</v>
      </c>
      <c r="N31" s="56">
        <v>897</v>
      </c>
      <c r="O31" s="56">
        <v>418</v>
      </c>
      <c r="P31" s="56">
        <v>1383</v>
      </c>
      <c r="Q31" s="57">
        <v>6203</v>
      </c>
    </row>
    <row r="32" spans="2:17" x14ac:dyDescent="0.2">
      <c r="B32" s="58" t="s">
        <v>284</v>
      </c>
      <c r="C32" s="59">
        <v>0</v>
      </c>
      <c r="D32" s="59">
        <v>9</v>
      </c>
      <c r="E32" s="59">
        <v>29</v>
      </c>
      <c r="F32" s="59">
        <v>0</v>
      </c>
      <c r="G32" s="59">
        <v>0</v>
      </c>
      <c r="H32" s="59">
        <v>4</v>
      </c>
      <c r="I32" s="59">
        <v>128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60">
        <v>170</v>
      </c>
    </row>
    <row r="33" spans="2:17" ht="16.5" customHeight="1" x14ac:dyDescent="0.2">
      <c r="B33" s="52" t="s">
        <v>36</v>
      </c>
      <c r="C33" s="52">
        <f>SUBTOTAL(109,'Table 9 additional'!$C$4:$C$32)</f>
        <v>8359</v>
      </c>
      <c r="D33" s="52">
        <f>SUBTOTAL(109,'Table 9 additional'!$D$4:$D$32)</f>
        <v>6744</v>
      </c>
      <c r="E33" s="52">
        <f>SUBTOTAL(109,'Table 9 additional'!$E$4:$E$32)</f>
        <v>618</v>
      </c>
      <c r="F33" s="52">
        <f>SUBTOTAL(109,'Table 9 additional'!$F$4:$F$32)</f>
        <v>4575</v>
      </c>
      <c r="G33" s="52">
        <f>SUBTOTAL(109,'Table 9 additional'!$G$4:$G$32)</f>
        <v>6084</v>
      </c>
      <c r="H33" s="52">
        <f>SUBTOTAL(109,'Table 9 additional'!$H$4:$H$32)</f>
        <v>4486</v>
      </c>
      <c r="I33" s="52">
        <f>SUBTOTAL(109,'Table 9 additional'!$I$4:$I$32)</f>
        <v>10636</v>
      </c>
      <c r="J33" s="52">
        <f>SUBTOTAL(109,'Table 9 additional'!$J$4:$J$32)</f>
        <v>7833</v>
      </c>
      <c r="K33" s="52">
        <f>SUBTOTAL(109,'Table 9 additional'!$K$4:$K$32)</f>
        <v>3086</v>
      </c>
      <c r="L33" s="52">
        <f>SUBTOTAL(109,'Table 9 additional'!$L$4:$L$32)</f>
        <v>1608</v>
      </c>
      <c r="M33" s="52">
        <f>SUBTOTAL(109,'Table 9 additional'!$M$4:$M$32)</f>
        <v>7606</v>
      </c>
      <c r="N33" s="52">
        <f>SUBTOTAL(109,'Table 9 additional'!$N$4:$N$32)</f>
        <v>5908</v>
      </c>
      <c r="O33" s="52">
        <f>SUBTOTAL(109,'Table 9 additional'!$O$4:$O$32)</f>
        <v>8722</v>
      </c>
      <c r="P33" s="52">
        <f>SUBTOTAL(109,'Table 9 additional'!$P$4:$P$32)</f>
        <v>17349</v>
      </c>
      <c r="Q33" s="52">
        <f>SUBTOTAL(109,'Table 9 additional'!$Q$4:$Q$32)</f>
        <v>93614</v>
      </c>
    </row>
    <row r="34" spans="2:17" ht="18" customHeight="1" x14ac:dyDescent="0.2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</row>
    <row r="35" spans="2:17" x14ac:dyDescent="0.2">
      <c r="B35" s="178" t="s">
        <v>287</v>
      </c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</row>
    <row r="36" spans="2:17" x14ac:dyDescent="0.2">
      <c r="B36" s="15" t="s">
        <v>23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7"/>
    </row>
    <row r="37" spans="2:17" x14ac:dyDescent="0.2">
      <c r="B37" s="15" t="s">
        <v>24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</row>
    <row r="38" spans="2:17" x14ac:dyDescent="0.2">
      <c r="B38" s="15" t="s">
        <v>25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</row>
    <row r="40" spans="2:17" ht="15" x14ac:dyDescent="0.2">
      <c r="B40" s="167" t="str">
        <f>CONCATENATE("Total Number of Graduate Level Majors* by Field and University, ", IF(RIGHT(Parameters!B1,1)="1","Fall ","Spring "), IF(RIGHT(Parameters!B1,1)="1",LEFT(Parameters!B1,4),LEFT(Parameters!B1,4) + 1 ),", Ranked in Descending Order")</f>
        <v>Total Number of Graduate Level Majors* by Field and University, Fall 2019, Ranked in Descending Order</v>
      </c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</row>
    <row r="41" spans="2:17" x14ac:dyDescent="0.2">
      <c r="B41" s="40" t="s">
        <v>202</v>
      </c>
      <c r="C41" s="20" t="s">
        <v>203</v>
      </c>
      <c r="D41" s="20" t="s">
        <v>204</v>
      </c>
      <c r="E41" s="20" t="s">
        <v>205</v>
      </c>
      <c r="F41" s="20" t="s">
        <v>206</v>
      </c>
      <c r="G41" s="20" t="s">
        <v>207</v>
      </c>
      <c r="H41" s="20" t="s">
        <v>208</v>
      </c>
      <c r="I41" s="20" t="s">
        <v>209</v>
      </c>
      <c r="J41" s="20" t="s">
        <v>210</v>
      </c>
      <c r="K41" s="20" t="s">
        <v>211</v>
      </c>
      <c r="L41" s="20" t="s">
        <v>212</v>
      </c>
      <c r="M41" s="20" t="s">
        <v>213</v>
      </c>
      <c r="N41" s="20" t="s">
        <v>214</v>
      </c>
      <c r="O41" s="20" t="s">
        <v>215</v>
      </c>
      <c r="P41" s="20" t="s">
        <v>216</v>
      </c>
      <c r="Q41" s="39" t="s">
        <v>36</v>
      </c>
    </row>
    <row r="42" spans="2:17" x14ac:dyDescent="0.2">
      <c r="B42" s="67" t="s">
        <v>222</v>
      </c>
      <c r="C42" s="133">
        <v>240</v>
      </c>
      <c r="D42" s="133">
        <v>757</v>
      </c>
      <c r="E42" s="133">
        <v>0</v>
      </c>
      <c r="F42" s="133">
        <v>116</v>
      </c>
      <c r="G42" s="133">
        <v>363</v>
      </c>
      <c r="H42" s="133">
        <v>597</v>
      </c>
      <c r="I42" s="133">
        <v>384</v>
      </c>
      <c r="J42" s="133">
        <v>467</v>
      </c>
      <c r="K42" s="133">
        <v>43</v>
      </c>
      <c r="L42" s="133">
        <v>11</v>
      </c>
      <c r="M42" s="133">
        <v>359</v>
      </c>
      <c r="N42" s="133">
        <v>330</v>
      </c>
      <c r="O42" s="133">
        <v>502</v>
      </c>
      <c r="P42" s="133">
        <v>742</v>
      </c>
      <c r="Q42" s="57">
        <v>4911</v>
      </c>
    </row>
    <row r="43" spans="2:17" x14ac:dyDescent="0.2">
      <c r="B43" s="67" t="s">
        <v>288</v>
      </c>
      <c r="C43" s="133">
        <v>240</v>
      </c>
      <c r="D43" s="133">
        <v>274</v>
      </c>
      <c r="E43" s="133">
        <v>0</v>
      </c>
      <c r="F43" s="133">
        <v>278</v>
      </c>
      <c r="G43" s="133">
        <v>166</v>
      </c>
      <c r="H43" s="133">
        <v>153</v>
      </c>
      <c r="I43" s="133">
        <v>296</v>
      </c>
      <c r="J43" s="133">
        <v>0</v>
      </c>
      <c r="K43" s="133">
        <v>274</v>
      </c>
      <c r="L43" s="133">
        <v>12</v>
      </c>
      <c r="M43" s="133">
        <v>124</v>
      </c>
      <c r="N43" s="133">
        <v>1</v>
      </c>
      <c r="O43" s="133">
        <v>427</v>
      </c>
      <c r="P43" s="133">
        <v>430</v>
      </c>
      <c r="Q43" s="57">
        <v>2675</v>
      </c>
    </row>
    <row r="44" spans="2:17" x14ac:dyDescent="0.2">
      <c r="B44" s="67" t="s">
        <v>289</v>
      </c>
      <c r="C44" s="133">
        <v>85</v>
      </c>
      <c r="D44" s="133">
        <v>142</v>
      </c>
      <c r="E44" s="133">
        <v>0</v>
      </c>
      <c r="F44" s="133">
        <v>122</v>
      </c>
      <c r="G44" s="133">
        <v>54</v>
      </c>
      <c r="H44" s="133">
        <v>22</v>
      </c>
      <c r="I44" s="133">
        <v>361</v>
      </c>
      <c r="J44" s="133">
        <v>41</v>
      </c>
      <c r="K44" s="133">
        <v>0</v>
      </c>
      <c r="L44" s="133">
        <v>0</v>
      </c>
      <c r="M44" s="133">
        <v>0</v>
      </c>
      <c r="N44" s="133">
        <v>236</v>
      </c>
      <c r="O44" s="133">
        <v>59</v>
      </c>
      <c r="P44" s="133">
        <v>613</v>
      </c>
      <c r="Q44" s="57">
        <v>1735</v>
      </c>
    </row>
    <row r="45" spans="2:17" x14ac:dyDescent="0.2">
      <c r="B45" s="67" t="s">
        <v>290</v>
      </c>
      <c r="C45" s="133">
        <v>0</v>
      </c>
      <c r="D45" s="133">
        <v>68</v>
      </c>
      <c r="E45" s="133">
        <v>0</v>
      </c>
      <c r="F45" s="133">
        <v>0</v>
      </c>
      <c r="G45" s="133">
        <v>0</v>
      </c>
      <c r="H45" s="133">
        <v>335</v>
      </c>
      <c r="I45" s="133">
        <v>102</v>
      </c>
      <c r="J45" s="133">
        <v>139</v>
      </c>
      <c r="K45" s="133">
        <v>0</v>
      </c>
      <c r="L45" s="133">
        <v>0</v>
      </c>
      <c r="M45" s="133">
        <v>148</v>
      </c>
      <c r="N45" s="133">
        <v>97</v>
      </c>
      <c r="O45" s="133">
        <v>0</v>
      </c>
      <c r="P45" s="133">
        <v>492</v>
      </c>
      <c r="Q45" s="57">
        <v>1381</v>
      </c>
    </row>
    <row r="46" spans="2:17" x14ac:dyDescent="0.2">
      <c r="B46" s="67" t="s">
        <v>286</v>
      </c>
      <c r="C46" s="133">
        <v>109</v>
      </c>
      <c r="D46" s="133">
        <v>48</v>
      </c>
      <c r="E46" s="133">
        <v>0</v>
      </c>
      <c r="F46" s="133">
        <v>15</v>
      </c>
      <c r="G46" s="133">
        <v>69</v>
      </c>
      <c r="H46" s="133">
        <v>1</v>
      </c>
      <c r="I46" s="133">
        <v>203</v>
      </c>
      <c r="J46" s="133">
        <v>97</v>
      </c>
      <c r="K46" s="133">
        <v>11</v>
      </c>
      <c r="L46" s="133">
        <v>0</v>
      </c>
      <c r="M46" s="133">
        <v>64</v>
      </c>
      <c r="N46" s="133">
        <v>57</v>
      </c>
      <c r="O46" s="133">
        <v>118</v>
      </c>
      <c r="P46" s="133">
        <v>204</v>
      </c>
      <c r="Q46" s="57">
        <v>996</v>
      </c>
    </row>
    <row r="47" spans="2:17" x14ac:dyDescent="0.2">
      <c r="B47" s="67" t="s">
        <v>291</v>
      </c>
      <c r="C47" s="133">
        <v>18</v>
      </c>
      <c r="D47" s="133">
        <v>401</v>
      </c>
      <c r="E47" s="133">
        <v>0</v>
      </c>
      <c r="F47" s="133">
        <v>0</v>
      </c>
      <c r="G47" s="133">
        <v>36</v>
      </c>
      <c r="H47" s="133">
        <v>0</v>
      </c>
      <c r="I47" s="133">
        <v>89</v>
      </c>
      <c r="J47" s="133">
        <v>0</v>
      </c>
      <c r="K47" s="133">
        <v>71</v>
      </c>
      <c r="L47" s="133">
        <v>0</v>
      </c>
      <c r="M47" s="133">
        <v>30</v>
      </c>
      <c r="N47" s="133">
        <v>0</v>
      </c>
      <c r="O47" s="133">
        <v>38</v>
      </c>
      <c r="P47" s="133">
        <v>32</v>
      </c>
      <c r="Q47" s="57">
        <v>715</v>
      </c>
    </row>
    <row r="48" spans="2:17" x14ac:dyDescent="0.2">
      <c r="B48" s="67" t="s">
        <v>292</v>
      </c>
      <c r="C48" s="133">
        <v>0</v>
      </c>
      <c r="D48" s="133">
        <v>29</v>
      </c>
      <c r="E48" s="133">
        <v>0</v>
      </c>
      <c r="F48" s="133">
        <v>0</v>
      </c>
      <c r="G48" s="133">
        <v>0</v>
      </c>
      <c r="H48" s="133">
        <v>53</v>
      </c>
      <c r="I48" s="133">
        <v>126</v>
      </c>
      <c r="J48" s="133">
        <v>129</v>
      </c>
      <c r="K48" s="133">
        <v>0</v>
      </c>
      <c r="L48" s="133">
        <v>0</v>
      </c>
      <c r="M48" s="133">
        <v>112</v>
      </c>
      <c r="N48" s="133">
        <v>6</v>
      </c>
      <c r="O48" s="133">
        <v>61</v>
      </c>
      <c r="P48" s="133">
        <v>116</v>
      </c>
      <c r="Q48" s="57">
        <v>632</v>
      </c>
    </row>
    <row r="49" spans="2:17" x14ac:dyDescent="0.2">
      <c r="B49" s="67" t="s">
        <v>293</v>
      </c>
      <c r="C49" s="133">
        <v>0</v>
      </c>
      <c r="D49" s="133">
        <v>0</v>
      </c>
      <c r="E49" s="133">
        <v>0</v>
      </c>
      <c r="F49" s="133">
        <v>0</v>
      </c>
      <c r="G49" s="133">
        <v>18</v>
      </c>
      <c r="H49" s="133">
        <v>1</v>
      </c>
      <c r="I49" s="133">
        <v>257</v>
      </c>
      <c r="J49" s="133">
        <v>17</v>
      </c>
      <c r="K49" s="133">
        <v>0</v>
      </c>
      <c r="L49" s="133">
        <v>0</v>
      </c>
      <c r="M49" s="133">
        <v>31</v>
      </c>
      <c r="N49" s="133">
        <v>0</v>
      </c>
      <c r="O49" s="133">
        <v>41</v>
      </c>
      <c r="P49" s="133">
        <v>80</v>
      </c>
      <c r="Q49" s="57">
        <v>445</v>
      </c>
    </row>
    <row r="50" spans="2:17" x14ac:dyDescent="0.2">
      <c r="B50" s="67" t="s">
        <v>294</v>
      </c>
      <c r="C50" s="133">
        <v>0</v>
      </c>
      <c r="D50" s="133">
        <v>0</v>
      </c>
      <c r="E50" s="133">
        <v>0</v>
      </c>
      <c r="F50" s="133">
        <v>386</v>
      </c>
      <c r="G50" s="133">
        <v>0</v>
      </c>
      <c r="H50" s="133">
        <v>0</v>
      </c>
      <c r="I50" s="133">
        <v>0</v>
      </c>
      <c r="J50" s="133">
        <v>38</v>
      </c>
      <c r="K50" s="133">
        <v>0</v>
      </c>
      <c r="L50" s="133">
        <v>0</v>
      </c>
      <c r="M50" s="133">
        <v>0</v>
      </c>
      <c r="N50" s="133">
        <v>0</v>
      </c>
      <c r="O50" s="133">
        <v>0</v>
      </c>
      <c r="P50" s="133">
        <v>0</v>
      </c>
      <c r="Q50" s="57">
        <v>424</v>
      </c>
    </row>
    <row r="51" spans="2:17" x14ac:dyDescent="0.2">
      <c r="B51" s="67" t="s">
        <v>295</v>
      </c>
      <c r="C51" s="133">
        <v>0</v>
      </c>
      <c r="D51" s="133">
        <v>107</v>
      </c>
      <c r="E51" s="133">
        <v>0</v>
      </c>
      <c r="F51" s="133">
        <v>0</v>
      </c>
      <c r="G51" s="133">
        <v>0</v>
      </c>
      <c r="H51" s="133">
        <v>0</v>
      </c>
      <c r="I51" s="133">
        <v>0</v>
      </c>
      <c r="J51" s="133">
        <v>0</v>
      </c>
      <c r="K51" s="133">
        <v>0</v>
      </c>
      <c r="L51" s="133">
        <v>0</v>
      </c>
      <c r="M51" s="133">
        <v>59</v>
      </c>
      <c r="N51" s="133">
        <v>24</v>
      </c>
      <c r="O51" s="133">
        <v>19</v>
      </c>
      <c r="P51" s="133">
        <v>51</v>
      </c>
      <c r="Q51" s="57">
        <v>260</v>
      </c>
    </row>
    <row r="52" spans="2:17" x14ac:dyDescent="0.2">
      <c r="B52" s="67" t="s">
        <v>296</v>
      </c>
      <c r="C52" s="133">
        <v>0</v>
      </c>
      <c r="D52" s="133">
        <v>0</v>
      </c>
      <c r="E52" s="133">
        <v>0</v>
      </c>
      <c r="F52" s="133">
        <v>0</v>
      </c>
      <c r="G52" s="133">
        <v>0</v>
      </c>
      <c r="H52" s="133">
        <v>43</v>
      </c>
      <c r="I52" s="133">
        <v>39</v>
      </c>
      <c r="J52" s="133">
        <v>43</v>
      </c>
      <c r="K52" s="133">
        <v>0</v>
      </c>
      <c r="L52" s="133">
        <v>0</v>
      </c>
      <c r="M52" s="133">
        <v>25</v>
      </c>
      <c r="N52" s="133">
        <v>0</v>
      </c>
      <c r="O52" s="133">
        <v>0</v>
      </c>
      <c r="P52" s="133">
        <v>54</v>
      </c>
      <c r="Q52" s="57">
        <v>204</v>
      </c>
    </row>
    <row r="53" spans="2:17" x14ac:dyDescent="0.2">
      <c r="B53" s="67" t="s">
        <v>232</v>
      </c>
      <c r="C53" s="133">
        <v>0</v>
      </c>
      <c r="D53" s="133">
        <v>34</v>
      </c>
      <c r="E53" s="133">
        <v>0</v>
      </c>
      <c r="F53" s="133">
        <v>0</v>
      </c>
      <c r="G53" s="133">
        <v>8</v>
      </c>
      <c r="H53" s="133">
        <v>3</v>
      </c>
      <c r="I53" s="133">
        <v>95</v>
      </c>
      <c r="J53" s="133">
        <v>0</v>
      </c>
      <c r="K53" s="133">
        <v>0</v>
      </c>
      <c r="L53" s="133">
        <v>0</v>
      </c>
      <c r="M53" s="133">
        <v>12</v>
      </c>
      <c r="N53" s="133">
        <v>0</v>
      </c>
      <c r="O53" s="133">
        <v>0</v>
      </c>
      <c r="P53" s="133">
        <v>20</v>
      </c>
      <c r="Q53" s="57">
        <v>172</v>
      </c>
    </row>
    <row r="54" spans="2:17" x14ac:dyDescent="0.2">
      <c r="B54" s="67" t="s">
        <v>297</v>
      </c>
      <c r="C54" s="133">
        <v>0</v>
      </c>
      <c r="D54" s="133">
        <v>0</v>
      </c>
      <c r="E54" s="133">
        <v>0</v>
      </c>
      <c r="F54" s="133">
        <v>10</v>
      </c>
      <c r="G54" s="133">
        <v>19</v>
      </c>
      <c r="H54" s="133">
        <v>28</v>
      </c>
      <c r="I54" s="133">
        <v>54</v>
      </c>
      <c r="J54" s="133">
        <v>0</v>
      </c>
      <c r="K54" s="133">
        <v>0</v>
      </c>
      <c r="L54" s="133">
        <v>0</v>
      </c>
      <c r="M54" s="133">
        <v>0</v>
      </c>
      <c r="N54" s="133">
        <v>9</v>
      </c>
      <c r="O54" s="133">
        <v>0</v>
      </c>
      <c r="P54" s="133">
        <v>1</v>
      </c>
      <c r="Q54" s="57">
        <v>121</v>
      </c>
    </row>
    <row r="55" spans="2:17" x14ac:dyDescent="0.2">
      <c r="B55" s="67" t="s">
        <v>298</v>
      </c>
      <c r="C55" s="133">
        <v>0</v>
      </c>
      <c r="D55" s="133">
        <v>4</v>
      </c>
      <c r="E55" s="133">
        <v>0</v>
      </c>
      <c r="F55" s="133">
        <v>0</v>
      </c>
      <c r="G55" s="133">
        <v>0</v>
      </c>
      <c r="H55" s="133">
        <v>0</v>
      </c>
      <c r="I55" s="133">
        <v>54</v>
      </c>
      <c r="J55" s="133">
        <v>0</v>
      </c>
      <c r="K55" s="133">
        <v>0</v>
      </c>
      <c r="L55" s="133">
        <v>0</v>
      </c>
      <c r="M55" s="133">
        <v>0</v>
      </c>
      <c r="N55" s="133">
        <v>0</v>
      </c>
      <c r="O55" s="133">
        <v>0</v>
      </c>
      <c r="P55" s="133">
        <v>62</v>
      </c>
      <c r="Q55" s="57">
        <v>120</v>
      </c>
    </row>
    <row r="56" spans="2:17" x14ac:dyDescent="0.2">
      <c r="B56" s="67" t="s">
        <v>299</v>
      </c>
      <c r="C56" s="133">
        <v>0</v>
      </c>
      <c r="D56" s="133">
        <v>0</v>
      </c>
      <c r="E56" s="133">
        <v>0</v>
      </c>
      <c r="F56" s="133">
        <v>0</v>
      </c>
      <c r="G56" s="133">
        <v>13</v>
      </c>
      <c r="H56" s="133">
        <v>0</v>
      </c>
      <c r="I56" s="133">
        <v>0</v>
      </c>
      <c r="J56" s="133">
        <v>0</v>
      </c>
      <c r="K56" s="133">
        <v>0</v>
      </c>
      <c r="L56" s="133">
        <v>0</v>
      </c>
      <c r="M56" s="133">
        <v>5</v>
      </c>
      <c r="N56" s="133">
        <v>16</v>
      </c>
      <c r="O56" s="133">
        <v>62</v>
      </c>
      <c r="P56" s="133">
        <v>20</v>
      </c>
      <c r="Q56" s="57">
        <v>116</v>
      </c>
    </row>
    <row r="57" spans="2:17" x14ac:dyDescent="0.2">
      <c r="B57" s="67" t="s">
        <v>300</v>
      </c>
      <c r="C57" s="133">
        <v>0</v>
      </c>
      <c r="D57" s="133">
        <v>65</v>
      </c>
      <c r="E57" s="133">
        <v>0</v>
      </c>
      <c r="F57" s="133">
        <v>0</v>
      </c>
      <c r="G57" s="133">
        <v>0</v>
      </c>
      <c r="H57" s="133">
        <v>0</v>
      </c>
      <c r="I57" s="133">
        <v>0</v>
      </c>
      <c r="J57" s="133">
        <v>0</v>
      </c>
      <c r="K57" s="133">
        <v>0</v>
      </c>
      <c r="L57" s="133">
        <v>0</v>
      </c>
      <c r="M57" s="133">
        <v>0</v>
      </c>
      <c r="N57" s="133">
        <v>0</v>
      </c>
      <c r="O57" s="133">
        <v>0</v>
      </c>
      <c r="P57" s="133">
        <v>0</v>
      </c>
      <c r="Q57" s="57">
        <v>65</v>
      </c>
    </row>
    <row r="58" spans="2:17" x14ac:dyDescent="0.2">
      <c r="B58" s="67" t="s">
        <v>301</v>
      </c>
      <c r="C58" s="133">
        <v>0</v>
      </c>
      <c r="D58" s="133">
        <v>15</v>
      </c>
      <c r="E58" s="133">
        <v>0</v>
      </c>
      <c r="F58" s="133">
        <v>0</v>
      </c>
      <c r="G58" s="133">
        <v>0</v>
      </c>
      <c r="H58" s="133">
        <v>0</v>
      </c>
      <c r="I58" s="133">
        <v>0</v>
      </c>
      <c r="J58" s="133">
        <v>0</v>
      </c>
      <c r="K58" s="133">
        <v>0</v>
      </c>
      <c r="L58" s="133">
        <v>0</v>
      </c>
      <c r="M58" s="133">
        <v>7</v>
      </c>
      <c r="N58" s="133">
        <v>0</v>
      </c>
      <c r="O58" s="133">
        <v>0</v>
      </c>
      <c r="P58" s="133">
        <v>29</v>
      </c>
      <c r="Q58" s="57">
        <v>51</v>
      </c>
    </row>
    <row r="59" spans="2:17" x14ac:dyDescent="0.2">
      <c r="B59" s="67" t="s">
        <v>302</v>
      </c>
      <c r="C59" s="133">
        <v>0</v>
      </c>
      <c r="D59" s="133">
        <v>34</v>
      </c>
      <c r="E59" s="133">
        <v>0</v>
      </c>
      <c r="F59" s="133">
        <v>0</v>
      </c>
      <c r="G59" s="133">
        <v>0</v>
      </c>
      <c r="H59" s="133">
        <v>2</v>
      </c>
      <c r="I59" s="133">
        <v>0</v>
      </c>
      <c r="J59" s="133">
        <v>0</v>
      </c>
      <c r="K59" s="133">
        <v>0</v>
      </c>
      <c r="L59" s="133">
        <v>0</v>
      </c>
      <c r="M59" s="133">
        <v>0</v>
      </c>
      <c r="N59" s="133">
        <v>0</v>
      </c>
      <c r="O59" s="133">
        <v>0</v>
      </c>
      <c r="P59" s="133">
        <v>3</v>
      </c>
      <c r="Q59" s="57">
        <v>39</v>
      </c>
    </row>
    <row r="60" spans="2:17" x14ac:dyDescent="0.2">
      <c r="B60" s="67" t="s">
        <v>303</v>
      </c>
      <c r="C60" s="133">
        <v>0</v>
      </c>
      <c r="D60" s="133">
        <v>0</v>
      </c>
      <c r="E60" s="133">
        <v>0</v>
      </c>
      <c r="F60" s="133">
        <v>0</v>
      </c>
      <c r="G60" s="133">
        <v>0</v>
      </c>
      <c r="H60" s="133">
        <v>0</v>
      </c>
      <c r="I60" s="133">
        <v>0</v>
      </c>
      <c r="J60" s="133">
        <v>0</v>
      </c>
      <c r="K60" s="133">
        <v>0</v>
      </c>
      <c r="L60" s="133">
        <v>0</v>
      </c>
      <c r="M60" s="133">
        <v>0</v>
      </c>
      <c r="N60" s="133">
        <v>0</v>
      </c>
      <c r="O60" s="133">
        <v>0</v>
      </c>
      <c r="P60" s="133">
        <v>20</v>
      </c>
      <c r="Q60" s="57">
        <v>20</v>
      </c>
    </row>
    <row r="61" spans="2:17" s="19" customFormat="1" ht="14.25" customHeight="1" x14ac:dyDescent="0.2">
      <c r="B61" s="67" t="s">
        <v>304</v>
      </c>
      <c r="C61" s="133">
        <v>0</v>
      </c>
      <c r="D61" s="133">
        <v>0</v>
      </c>
      <c r="E61" s="133">
        <v>0</v>
      </c>
      <c r="F61" s="133">
        <v>0</v>
      </c>
      <c r="G61" s="133">
        <v>0</v>
      </c>
      <c r="H61" s="133">
        <v>0</v>
      </c>
      <c r="I61" s="133">
        <v>0</v>
      </c>
      <c r="J61" s="133">
        <v>0</v>
      </c>
      <c r="K61" s="133">
        <v>0</v>
      </c>
      <c r="L61" s="133">
        <v>0</v>
      </c>
      <c r="M61" s="133">
        <v>0</v>
      </c>
      <c r="N61" s="133">
        <v>0</v>
      </c>
      <c r="O61" s="133">
        <v>0</v>
      </c>
      <c r="P61" s="133">
        <v>12</v>
      </c>
      <c r="Q61" s="57">
        <v>12</v>
      </c>
    </row>
    <row r="62" spans="2:17" s="19" customFormat="1" x14ac:dyDescent="0.2">
      <c r="B62" s="67" t="s">
        <v>305</v>
      </c>
      <c r="C62" s="133">
        <v>0</v>
      </c>
      <c r="D62" s="133">
        <v>0</v>
      </c>
      <c r="E62" s="133">
        <v>0</v>
      </c>
      <c r="F62" s="133">
        <v>0</v>
      </c>
      <c r="G62" s="133">
        <v>0</v>
      </c>
      <c r="H62" s="133">
        <v>4</v>
      </c>
      <c r="I62" s="133">
        <v>9</v>
      </c>
      <c r="J62" s="133">
        <v>0</v>
      </c>
      <c r="K62" s="133">
        <v>0</v>
      </c>
      <c r="L62" s="133">
        <v>0</v>
      </c>
      <c r="M62" s="133">
        <v>0</v>
      </c>
      <c r="N62" s="133">
        <v>0</v>
      </c>
      <c r="O62" s="133">
        <v>0</v>
      </c>
      <c r="P62" s="133">
        <v>0</v>
      </c>
      <c r="Q62" s="57">
        <v>13</v>
      </c>
    </row>
    <row r="63" spans="2:17" s="19" customFormat="1" x14ac:dyDescent="0.2">
      <c r="B63" s="52" t="s">
        <v>36</v>
      </c>
      <c r="C63" s="52">
        <f>SUBTOTAL(109,'Table 9 additional'!$C$42:$C$62)</f>
        <v>692</v>
      </c>
      <c r="D63" s="52">
        <f>SUBTOTAL(109,'Table 9 additional'!$D$42:$D$62)</f>
        <v>1978</v>
      </c>
      <c r="E63" s="52">
        <f>SUBTOTAL(109,'Table 9 additional'!$E$42:$E$62)</f>
        <v>0</v>
      </c>
      <c r="F63" s="52">
        <f>SUBTOTAL(109,'Table 9 additional'!$F$42:$F$62)</f>
        <v>927</v>
      </c>
      <c r="G63" s="52">
        <f>SUBTOTAL(109,'Table 9 additional'!$G$42:$G$62)</f>
        <v>746</v>
      </c>
      <c r="H63" s="52">
        <f>SUBTOTAL(109,'Table 9 additional'!$H$42:$H$62)</f>
        <v>1242</v>
      </c>
      <c r="I63" s="52">
        <f>SUBTOTAL(109,'Table 9 additional'!$I$42:$I$62)</f>
        <v>2069</v>
      </c>
      <c r="J63" s="52">
        <f>SUBTOTAL(109,'Table 9 additional'!$J$42:$J$62)</f>
        <v>971</v>
      </c>
      <c r="K63" s="52">
        <f>SUBTOTAL(109,'Table 9 additional'!$K$42:$K$62)</f>
        <v>399</v>
      </c>
      <c r="L63" s="52">
        <f>SUBTOTAL(109,'Table 9 additional'!$L$42:$L$62)</f>
        <v>23</v>
      </c>
      <c r="M63" s="52">
        <f>SUBTOTAL(109,'Table 9 additional'!$M$42:$M$62)</f>
        <v>976</v>
      </c>
      <c r="N63" s="52">
        <f>SUBTOTAL(109,'Table 9 additional'!$N$42:$N$62)</f>
        <v>776</v>
      </c>
      <c r="O63" s="52">
        <f>SUBTOTAL(109,'Table 9 additional'!$O$42:$O$62)</f>
        <v>1327</v>
      </c>
      <c r="P63" s="52">
        <f>SUBTOTAL(109,'Table 9 additional'!$P$42:$P$62)</f>
        <v>2981</v>
      </c>
      <c r="Q63" s="52">
        <f>SUBTOTAL(109,'Table 9 additional'!$Q$42:$Q$62)</f>
        <v>15107</v>
      </c>
    </row>
    <row r="65" spans="2:17" x14ac:dyDescent="0.2">
      <c r="B65" s="178" t="s">
        <v>287</v>
      </c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</row>
    <row r="66" spans="2:17" ht="14.25" customHeight="1" x14ac:dyDescent="0.2">
      <c r="B66" s="15" t="s">
        <v>23</v>
      </c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7"/>
    </row>
    <row r="67" spans="2:17" x14ac:dyDescent="0.2">
      <c r="B67" s="15" t="s">
        <v>24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</row>
    <row r="68" spans="2:17" x14ac:dyDescent="0.2">
      <c r="B68" s="15" t="s">
        <v>25</v>
      </c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</row>
    <row r="70" spans="2:17" ht="15" x14ac:dyDescent="0.2">
      <c r="B70" s="167" t="str">
        <f>CONCATENATE("Total Number of Undergraduate Level Majors* by Field and University, ", IF(RIGHT(Parameters!B1,1)="1","Fall ","Spring "), IF(RIGHT(Parameters!B1,1)="1",LEFT(Parameters!B1,4),LEFT(Parameters!B1,4) + 1 ),", Ranked in Descending Order")</f>
        <v>Total Number of Undergraduate Level Majors* by Field and University, Fall 2019, Ranked in Descending Order</v>
      </c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</row>
    <row r="71" spans="2:17" x14ac:dyDescent="0.2">
      <c r="B71" s="40" t="s">
        <v>202</v>
      </c>
      <c r="C71" s="20" t="s">
        <v>203</v>
      </c>
      <c r="D71" s="20" t="s">
        <v>204</v>
      </c>
      <c r="E71" s="20" t="s">
        <v>205</v>
      </c>
      <c r="F71" s="20" t="s">
        <v>206</v>
      </c>
      <c r="G71" s="20" t="s">
        <v>207</v>
      </c>
      <c r="H71" s="20" t="s">
        <v>208</v>
      </c>
      <c r="I71" s="20" t="s">
        <v>209</v>
      </c>
      <c r="J71" s="20" t="s">
        <v>210</v>
      </c>
      <c r="K71" s="20" t="s">
        <v>211</v>
      </c>
      <c r="L71" s="20" t="s">
        <v>212</v>
      </c>
      <c r="M71" s="20" t="s">
        <v>213</v>
      </c>
      <c r="N71" s="20" t="s">
        <v>214</v>
      </c>
      <c r="O71" s="20" t="s">
        <v>215</v>
      </c>
      <c r="P71" s="41" t="s">
        <v>216</v>
      </c>
      <c r="Q71" s="39" t="s">
        <v>36</v>
      </c>
    </row>
    <row r="72" spans="2:17" x14ac:dyDescent="0.2">
      <c r="B72" s="67" t="s">
        <v>286</v>
      </c>
      <c r="C72" s="133">
        <v>1111</v>
      </c>
      <c r="D72" s="133">
        <v>1126</v>
      </c>
      <c r="E72" s="133">
        <v>134</v>
      </c>
      <c r="F72" s="133">
        <v>586</v>
      </c>
      <c r="G72" s="133">
        <v>871</v>
      </c>
      <c r="H72" s="133">
        <v>630</v>
      </c>
      <c r="I72" s="133">
        <v>1295</v>
      </c>
      <c r="J72" s="133">
        <v>1275</v>
      </c>
      <c r="K72" s="133">
        <v>324</v>
      </c>
      <c r="L72" s="133">
        <v>248</v>
      </c>
      <c r="M72" s="133">
        <v>1758</v>
      </c>
      <c r="N72" s="133">
        <v>863</v>
      </c>
      <c r="O72" s="133">
        <v>1558</v>
      </c>
      <c r="P72" s="133">
        <v>1611</v>
      </c>
      <c r="Q72" s="57">
        <v>13390</v>
      </c>
    </row>
    <row r="73" spans="2:17" x14ac:dyDescent="0.2">
      <c r="B73" s="67" t="s">
        <v>218</v>
      </c>
      <c r="C73" s="133">
        <v>1455</v>
      </c>
      <c r="D73" s="133">
        <v>622</v>
      </c>
      <c r="E73" s="133">
        <v>107</v>
      </c>
      <c r="F73" s="133">
        <v>503</v>
      </c>
      <c r="G73" s="133">
        <v>685</v>
      </c>
      <c r="H73" s="133">
        <v>337</v>
      </c>
      <c r="I73" s="133">
        <v>1528</v>
      </c>
      <c r="J73" s="133">
        <v>1141</v>
      </c>
      <c r="K73" s="133">
        <v>258</v>
      </c>
      <c r="L73" s="133">
        <v>126</v>
      </c>
      <c r="M73" s="133">
        <v>677</v>
      </c>
      <c r="N73" s="133">
        <v>1080</v>
      </c>
      <c r="O73" s="133">
        <v>718</v>
      </c>
      <c r="P73" s="133">
        <v>3276</v>
      </c>
      <c r="Q73" s="57">
        <v>12513</v>
      </c>
    </row>
    <row r="74" spans="2:17" x14ac:dyDescent="0.2">
      <c r="B74" s="67" t="s">
        <v>220</v>
      </c>
      <c r="C74" s="133">
        <v>1188</v>
      </c>
      <c r="D74" s="133">
        <v>510</v>
      </c>
      <c r="E74" s="133">
        <v>0</v>
      </c>
      <c r="F74" s="133">
        <v>1069</v>
      </c>
      <c r="G74" s="133">
        <v>679</v>
      </c>
      <c r="H74" s="133">
        <v>430</v>
      </c>
      <c r="I74" s="133">
        <v>1104</v>
      </c>
      <c r="J74" s="133">
        <v>0</v>
      </c>
      <c r="K74" s="133">
        <v>716</v>
      </c>
      <c r="L74" s="133">
        <v>243</v>
      </c>
      <c r="M74" s="133">
        <v>495</v>
      </c>
      <c r="N74" s="133">
        <v>0</v>
      </c>
      <c r="O74" s="133">
        <v>1487</v>
      </c>
      <c r="P74" s="133">
        <v>1703</v>
      </c>
      <c r="Q74" s="57">
        <v>9624</v>
      </c>
    </row>
    <row r="75" spans="2:17" x14ac:dyDescent="0.2">
      <c r="B75" s="67" t="s">
        <v>222</v>
      </c>
      <c r="C75" s="133">
        <v>602</v>
      </c>
      <c r="D75" s="133">
        <v>313</v>
      </c>
      <c r="E75" s="133">
        <v>27</v>
      </c>
      <c r="F75" s="133">
        <v>298</v>
      </c>
      <c r="G75" s="133">
        <v>570</v>
      </c>
      <c r="H75" s="133">
        <v>337</v>
      </c>
      <c r="I75" s="133">
        <v>506</v>
      </c>
      <c r="J75" s="133">
        <v>1124</v>
      </c>
      <c r="K75" s="133">
        <v>197</v>
      </c>
      <c r="L75" s="133">
        <v>119</v>
      </c>
      <c r="M75" s="133">
        <v>807</v>
      </c>
      <c r="N75" s="133">
        <v>469</v>
      </c>
      <c r="O75" s="133">
        <v>650</v>
      </c>
      <c r="P75" s="133">
        <v>1079</v>
      </c>
      <c r="Q75" s="57">
        <v>7098</v>
      </c>
    </row>
    <row r="76" spans="2:17" ht="14.25" customHeight="1" x14ac:dyDescent="0.2">
      <c r="B76" s="67" t="s">
        <v>224</v>
      </c>
      <c r="C76" s="133">
        <v>323</v>
      </c>
      <c r="D76" s="133">
        <v>232</v>
      </c>
      <c r="E76" s="133">
        <v>73</v>
      </c>
      <c r="F76" s="133">
        <v>105</v>
      </c>
      <c r="G76" s="133">
        <v>332</v>
      </c>
      <c r="H76" s="133">
        <v>0</v>
      </c>
      <c r="I76" s="133">
        <v>342</v>
      </c>
      <c r="J76" s="133">
        <v>379</v>
      </c>
      <c r="K76" s="133">
        <v>143</v>
      </c>
      <c r="L76" s="133">
        <v>116</v>
      </c>
      <c r="M76" s="133">
        <v>391</v>
      </c>
      <c r="N76" s="133">
        <v>341</v>
      </c>
      <c r="O76" s="133">
        <v>341</v>
      </c>
      <c r="P76" s="133">
        <v>865</v>
      </c>
      <c r="Q76" s="57">
        <v>3983</v>
      </c>
    </row>
    <row r="77" spans="2:17" x14ac:dyDescent="0.2">
      <c r="B77" s="67" t="s">
        <v>226</v>
      </c>
      <c r="C77" s="133">
        <v>184</v>
      </c>
      <c r="D77" s="133">
        <v>411</v>
      </c>
      <c r="E77" s="133">
        <v>13</v>
      </c>
      <c r="F77" s="133">
        <v>150</v>
      </c>
      <c r="G77" s="133">
        <v>525</v>
      </c>
      <c r="H77" s="133">
        <v>182</v>
      </c>
      <c r="I77" s="133">
        <v>342</v>
      </c>
      <c r="J77" s="133">
        <v>333</v>
      </c>
      <c r="K77" s="133">
        <v>342</v>
      </c>
      <c r="L77" s="133">
        <v>0</v>
      </c>
      <c r="M77" s="133">
        <v>0</v>
      </c>
      <c r="N77" s="133">
        <v>111</v>
      </c>
      <c r="O77" s="133">
        <v>459</v>
      </c>
      <c r="P77" s="133">
        <v>825</v>
      </c>
      <c r="Q77" s="57">
        <v>3877</v>
      </c>
    </row>
    <row r="78" spans="2:17" x14ac:dyDescent="0.2">
      <c r="B78" s="67" t="s">
        <v>230</v>
      </c>
      <c r="C78" s="133">
        <v>173</v>
      </c>
      <c r="D78" s="133">
        <v>244</v>
      </c>
      <c r="E78" s="133">
        <v>28</v>
      </c>
      <c r="F78" s="133">
        <v>44</v>
      </c>
      <c r="G78" s="133">
        <v>130</v>
      </c>
      <c r="H78" s="133">
        <v>491</v>
      </c>
      <c r="I78" s="133">
        <v>502</v>
      </c>
      <c r="J78" s="133">
        <v>667</v>
      </c>
      <c r="K78" s="133">
        <v>25</v>
      </c>
      <c r="L78" s="133">
        <v>169</v>
      </c>
      <c r="M78" s="133">
        <v>458</v>
      </c>
      <c r="N78" s="133">
        <v>73</v>
      </c>
      <c r="O78" s="133">
        <v>284</v>
      </c>
      <c r="P78" s="133">
        <v>570</v>
      </c>
      <c r="Q78" s="57">
        <v>3858</v>
      </c>
    </row>
    <row r="79" spans="2:17" x14ac:dyDescent="0.2">
      <c r="B79" s="67" t="s">
        <v>232</v>
      </c>
      <c r="C79" s="133">
        <v>262</v>
      </c>
      <c r="D79" s="133">
        <v>290</v>
      </c>
      <c r="E79" s="133">
        <v>71</v>
      </c>
      <c r="F79" s="133">
        <v>140</v>
      </c>
      <c r="G79" s="133">
        <v>124</v>
      </c>
      <c r="H79" s="133">
        <v>123</v>
      </c>
      <c r="I79" s="133">
        <v>1060</v>
      </c>
      <c r="J79" s="133">
        <v>197</v>
      </c>
      <c r="K79" s="133">
        <v>83</v>
      </c>
      <c r="L79" s="133">
        <v>20</v>
      </c>
      <c r="M79" s="133">
        <v>468</v>
      </c>
      <c r="N79" s="133">
        <v>201</v>
      </c>
      <c r="O79" s="133">
        <v>404</v>
      </c>
      <c r="P79" s="133">
        <v>383</v>
      </c>
      <c r="Q79" s="57">
        <v>3826</v>
      </c>
    </row>
    <row r="80" spans="2:17" x14ac:dyDescent="0.2">
      <c r="B80" s="67" t="s">
        <v>234</v>
      </c>
      <c r="C80" s="133">
        <v>325</v>
      </c>
      <c r="D80" s="133">
        <v>421</v>
      </c>
      <c r="E80" s="133">
        <v>0</v>
      </c>
      <c r="F80" s="133">
        <v>145</v>
      </c>
      <c r="G80" s="133">
        <v>381</v>
      </c>
      <c r="H80" s="133">
        <v>148</v>
      </c>
      <c r="I80" s="133">
        <v>36</v>
      </c>
      <c r="J80" s="133">
        <v>365</v>
      </c>
      <c r="K80" s="133">
        <v>232</v>
      </c>
      <c r="L80" s="133">
        <v>127</v>
      </c>
      <c r="M80" s="133">
        <v>0</v>
      </c>
      <c r="N80" s="133">
        <v>332</v>
      </c>
      <c r="O80" s="133">
        <v>165</v>
      </c>
      <c r="P80" s="133">
        <v>689</v>
      </c>
      <c r="Q80" s="57">
        <v>3366</v>
      </c>
    </row>
    <row r="81" spans="2:17" x14ac:dyDescent="0.2">
      <c r="B81" s="67" t="s">
        <v>236</v>
      </c>
      <c r="C81" s="133">
        <v>431</v>
      </c>
      <c r="D81" s="133">
        <v>72</v>
      </c>
      <c r="E81" s="133">
        <v>33</v>
      </c>
      <c r="F81" s="133">
        <v>109</v>
      </c>
      <c r="G81" s="133">
        <v>159</v>
      </c>
      <c r="H81" s="133">
        <v>126</v>
      </c>
      <c r="I81" s="133">
        <v>377</v>
      </c>
      <c r="J81" s="133">
        <v>358</v>
      </c>
      <c r="K81" s="133">
        <v>46</v>
      </c>
      <c r="L81" s="133">
        <v>37</v>
      </c>
      <c r="M81" s="133">
        <v>325</v>
      </c>
      <c r="N81" s="133">
        <v>190</v>
      </c>
      <c r="O81" s="133">
        <v>327</v>
      </c>
      <c r="P81" s="133">
        <v>247</v>
      </c>
      <c r="Q81" s="57">
        <v>2837</v>
      </c>
    </row>
    <row r="82" spans="2:17" x14ac:dyDescent="0.2">
      <c r="B82" s="67" t="s">
        <v>242</v>
      </c>
      <c r="C82" s="133">
        <v>127</v>
      </c>
      <c r="D82" s="133">
        <v>71</v>
      </c>
      <c r="E82" s="133">
        <v>9</v>
      </c>
      <c r="F82" s="133">
        <v>75</v>
      </c>
      <c r="G82" s="133">
        <v>98</v>
      </c>
      <c r="H82" s="133">
        <v>65</v>
      </c>
      <c r="I82" s="133">
        <v>136</v>
      </c>
      <c r="J82" s="133">
        <v>137</v>
      </c>
      <c r="K82" s="133">
        <v>43</v>
      </c>
      <c r="L82" s="133">
        <v>17</v>
      </c>
      <c r="M82" s="133">
        <v>240</v>
      </c>
      <c r="N82" s="133">
        <v>154</v>
      </c>
      <c r="O82" s="133">
        <v>149</v>
      </c>
      <c r="P82" s="133">
        <v>789</v>
      </c>
      <c r="Q82" s="57">
        <v>2110</v>
      </c>
    </row>
    <row r="83" spans="2:17" x14ac:dyDescent="0.2">
      <c r="B83" s="67" t="s">
        <v>238</v>
      </c>
      <c r="C83" s="133">
        <v>171</v>
      </c>
      <c r="D83" s="133">
        <v>111</v>
      </c>
      <c r="E83" s="133">
        <v>0</v>
      </c>
      <c r="F83" s="133">
        <v>0</v>
      </c>
      <c r="G83" s="133">
        <v>135</v>
      </c>
      <c r="H83" s="133">
        <v>130</v>
      </c>
      <c r="I83" s="133">
        <v>0</v>
      </c>
      <c r="J83" s="133">
        <v>252</v>
      </c>
      <c r="K83" s="133">
        <v>101</v>
      </c>
      <c r="L83" s="133">
        <v>57</v>
      </c>
      <c r="M83" s="133">
        <v>271</v>
      </c>
      <c r="N83" s="133">
        <v>165</v>
      </c>
      <c r="O83" s="133">
        <v>114</v>
      </c>
      <c r="P83" s="133">
        <v>225</v>
      </c>
      <c r="Q83" s="57">
        <v>1732</v>
      </c>
    </row>
    <row r="84" spans="2:17" x14ac:dyDescent="0.2">
      <c r="B84" s="67" t="s">
        <v>252</v>
      </c>
      <c r="C84" s="133">
        <v>18</v>
      </c>
      <c r="D84" s="133">
        <v>83</v>
      </c>
      <c r="E84" s="133">
        <v>37</v>
      </c>
      <c r="F84" s="133">
        <v>274</v>
      </c>
      <c r="G84" s="133">
        <v>0</v>
      </c>
      <c r="H84" s="133">
        <v>61</v>
      </c>
      <c r="I84" s="133">
        <v>70</v>
      </c>
      <c r="J84" s="133">
        <v>11</v>
      </c>
      <c r="K84" s="133">
        <v>19</v>
      </c>
      <c r="L84" s="133">
        <v>148</v>
      </c>
      <c r="M84" s="133">
        <v>0</v>
      </c>
      <c r="N84" s="133">
        <v>14</v>
      </c>
      <c r="O84" s="133">
        <v>0</v>
      </c>
      <c r="P84" s="133">
        <v>322</v>
      </c>
      <c r="Q84" s="57">
        <v>1057</v>
      </c>
    </row>
    <row r="85" spans="2:17" x14ac:dyDescent="0.2">
      <c r="B85" s="67" t="s">
        <v>250</v>
      </c>
      <c r="C85" s="133">
        <v>47</v>
      </c>
      <c r="D85" s="133">
        <v>35</v>
      </c>
      <c r="E85" s="133">
        <v>0</v>
      </c>
      <c r="F85" s="133">
        <v>14</v>
      </c>
      <c r="G85" s="133">
        <v>91</v>
      </c>
      <c r="H85" s="133">
        <v>21</v>
      </c>
      <c r="I85" s="133">
        <v>64</v>
      </c>
      <c r="J85" s="133">
        <v>86</v>
      </c>
      <c r="K85" s="133">
        <v>25</v>
      </c>
      <c r="L85" s="133">
        <v>19</v>
      </c>
      <c r="M85" s="133">
        <v>76</v>
      </c>
      <c r="N85" s="133">
        <v>147</v>
      </c>
      <c r="O85" s="133">
        <v>168</v>
      </c>
      <c r="P85" s="133">
        <v>208</v>
      </c>
      <c r="Q85" s="57">
        <v>1001</v>
      </c>
    </row>
    <row r="86" spans="2:17" x14ac:dyDescent="0.2">
      <c r="B86" s="67" t="s">
        <v>258</v>
      </c>
      <c r="C86" s="133">
        <v>135</v>
      </c>
      <c r="D86" s="133">
        <v>95</v>
      </c>
      <c r="E86" s="133">
        <v>0</v>
      </c>
      <c r="F86" s="133">
        <v>1</v>
      </c>
      <c r="G86" s="133">
        <v>12</v>
      </c>
      <c r="H86" s="133">
        <v>0</v>
      </c>
      <c r="I86" s="133">
        <v>28</v>
      </c>
      <c r="J86" s="133">
        <v>15</v>
      </c>
      <c r="K86" s="133">
        <v>4</v>
      </c>
      <c r="L86" s="133">
        <v>1</v>
      </c>
      <c r="M86" s="133">
        <v>59</v>
      </c>
      <c r="N86" s="133">
        <v>33</v>
      </c>
      <c r="O86" s="133">
        <v>27</v>
      </c>
      <c r="P86" s="133">
        <v>81</v>
      </c>
      <c r="Q86" s="57">
        <v>491</v>
      </c>
    </row>
    <row r="87" spans="2:17" x14ac:dyDescent="0.2">
      <c r="B87" s="67" t="s">
        <v>254</v>
      </c>
      <c r="C87" s="133">
        <v>17</v>
      </c>
      <c r="D87" s="133">
        <v>14</v>
      </c>
      <c r="E87" s="133">
        <v>0</v>
      </c>
      <c r="F87" s="133">
        <v>0</v>
      </c>
      <c r="G87" s="133">
        <v>3</v>
      </c>
      <c r="H87" s="133">
        <v>0</v>
      </c>
      <c r="I87" s="133">
        <v>0</v>
      </c>
      <c r="J87" s="133">
        <v>0</v>
      </c>
      <c r="K87" s="133">
        <v>0</v>
      </c>
      <c r="L87" s="133">
        <v>0</v>
      </c>
      <c r="M87" s="133">
        <v>211</v>
      </c>
      <c r="N87" s="133">
        <v>62</v>
      </c>
      <c r="O87" s="133">
        <v>112</v>
      </c>
      <c r="P87" s="133">
        <v>0</v>
      </c>
      <c r="Q87" s="57">
        <v>419</v>
      </c>
    </row>
    <row r="88" spans="2:17" x14ac:dyDescent="0.2">
      <c r="B88" s="67" t="s">
        <v>264</v>
      </c>
      <c r="C88" s="133">
        <v>0</v>
      </c>
      <c r="D88" s="133">
        <v>0</v>
      </c>
      <c r="E88" s="133">
        <v>0</v>
      </c>
      <c r="F88" s="133">
        <v>0</v>
      </c>
      <c r="G88" s="133">
        <v>0</v>
      </c>
      <c r="H88" s="133">
        <v>0</v>
      </c>
      <c r="I88" s="133">
        <v>190</v>
      </c>
      <c r="J88" s="133">
        <v>0</v>
      </c>
      <c r="K88" s="133">
        <v>0</v>
      </c>
      <c r="L88" s="133">
        <v>0</v>
      </c>
      <c r="M88" s="133">
        <v>0</v>
      </c>
      <c r="N88" s="133">
        <v>0</v>
      </c>
      <c r="O88" s="133">
        <v>0</v>
      </c>
      <c r="P88" s="133">
        <v>0</v>
      </c>
      <c r="Q88" s="57">
        <v>190</v>
      </c>
    </row>
    <row r="89" spans="2:17" x14ac:dyDescent="0.2">
      <c r="B89" s="67" t="s">
        <v>266</v>
      </c>
      <c r="C89" s="133">
        <v>0</v>
      </c>
      <c r="D89" s="133">
        <v>0</v>
      </c>
      <c r="E89" s="133">
        <v>0</v>
      </c>
      <c r="F89" s="133">
        <v>0</v>
      </c>
      <c r="G89" s="133">
        <v>0</v>
      </c>
      <c r="H89" s="133">
        <v>0</v>
      </c>
      <c r="I89" s="133">
        <v>186</v>
      </c>
      <c r="J89" s="133">
        <v>0</v>
      </c>
      <c r="K89" s="133">
        <v>0</v>
      </c>
      <c r="L89" s="133">
        <v>0</v>
      </c>
      <c r="M89" s="133">
        <v>0</v>
      </c>
      <c r="N89" s="133">
        <v>0</v>
      </c>
      <c r="O89" s="133">
        <v>0</v>
      </c>
      <c r="P89" s="133">
        <v>0</v>
      </c>
      <c r="Q89" s="57">
        <v>186</v>
      </c>
    </row>
    <row r="90" spans="2:17" x14ac:dyDescent="0.2">
      <c r="B90" s="67" t="s">
        <v>270</v>
      </c>
      <c r="C90" s="133">
        <v>0</v>
      </c>
      <c r="D90" s="133">
        <v>0</v>
      </c>
      <c r="E90" s="133">
        <v>0</v>
      </c>
      <c r="F90" s="133">
        <v>0</v>
      </c>
      <c r="G90" s="133">
        <v>135</v>
      </c>
      <c r="H90" s="133">
        <v>0</v>
      </c>
      <c r="I90" s="133">
        <v>0</v>
      </c>
      <c r="J90" s="133">
        <v>0</v>
      </c>
      <c r="K90" s="133">
        <v>0</v>
      </c>
      <c r="L90" s="133">
        <v>0</v>
      </c>
      <c r="M90" s="133">
        <v>0</v>
      </c>
      <c r="N90" s="133">
        <v>0</v>
      </c>
      <c r="O90" s="133">
        <v>0</v>
      </c>
      <c r="P90" s="133">
        <v>0</v>
      </c>
      <c r="Q90" s="57">
        <v>135</v>
      </c>
    </row>
    <row r="91" spans="2:17" x14ac:dyDescent="0.2">
      <c r="B91" s="67" t="s">
        <v>268</v>
      </c>
      <c r="C91" s="133">
        <v>14</v>
      </c>
      <c r="D91" s="133">
        <v>0</v>
      </c>
      <c r="E91" s="133">
        <v>0</v>
      </c>
      <c r="F91" s="133">
        <v>3</v>
      </c>
      <c r="G91" s="133">
        <v>10</v>
      </c>
      <c r="H91" s="133">
        <v>0</v>
      </c>
      <c r="I91" s="133">
        <v>17</v>
      </c>
      <c r="J91" s="133">
        <v>11</v>
      </c>
      <c r="K91" s="133">
        <v>0</v>
      </c>
      <c r="L91" s="133">
        <v>2</v>
      </c>
      <c r="M91" s="133">
        <v>17</v>
      </c>
      <c r="N91" s="133">
        <v>0</v>
      </c>
      <c r="O91" s="133">
        <v>14</v>
      </c>
      <c r="P91" s="133">
        <v>29</v>
      </c>
      <c r="Q91" s="57">
        <v>117</v>
      </c>
    </row>
    <row r="92" spans="2:17" x14ac:dyDescent="0.2">
      <c r="B92" s="67" t="s">
        <v>274</v>
      </c>
      <c r="C92" s="133">
        <v>0</v>
      </c>
      <c r="D92" s="133">
        <v>0</v>
      </c>
      <c r="E92" s="133">
        <v>0</v>
      </c>
      <c r="F92" s="133">
        <v>0</v>
      </c>
      <c r="G92" s="133">
        <v>0</v>
      </c>
      <c r="H92" s="133">
        <v>0</v>
      </c>
      <c r="I92" s="133">
        <v>18</v>
      </c>
      <c r="J92" s="133">
        <v>5</v>
      </c>
      <c r="K92" s="133">
        <v>0</v>
      </c>
      <c r="L92" s="133">
        <v>0</v>
      </c>
      <c r="M92" s="133">
        <v>37</v>
      </c>
      <c r="N92" s="133">
        <v>0</v>
      </c>
      <c r="O92" s="133">
        <v>0</v>
      </c>
      <c r="P92" s="133">
        <v>29</v>
      </c>
      <c r="Q92" s="57">
        <v>89</v>
      </c>
    </row>
    <row r="93" spans="2:17" x14ac:dyDescent="0.2">
      <c r="B93" s="67" t="s">
        <v>276</v>
      </c>
      <c r="C93" s="133">
        <v>0</v>
      </c>
      <c r="D93" s="133">
        <v>0</v>
      </c>
      <c r="E93" s="133">
        <v>0</v>
      </c>
      <c r="F93" s="133">
        <v>0</v>
      </c>
      <c r="G93" s="133">
        <v>0</v>
      </c>
      <c r="H93" s="133">
        <v>0</v>
      </c>
      <c r="I93" s="133">
        <v>22</v>
      </c>
      <c r="J93" s="133">
        <v>0</v>
      </c>
      <c r="K93" s="133">
        <v>0</v>
      </c>
      <c r="L93" s="133">
        <v>0</v>
      </c>
      <c r="M93" s="133">
        <v>0</v>
      </c>
      <c r="N93" s="133">
        <v>0</v>
      </c>
      <c r="O93" s="133">
        <v>0</v>
      </c>
      <c r="P93" s="133">
        <v>54</v>
      </c>
      <c r="Q93" s="57">
        <v>76</v>
      </c>
    </row>
    <row r="94" spans="2:17" x14ac:dyDescent="0.2">
      <c r="B94" s="67" t="s">
        <v>246</v>
      </c>
      <c r="C94" s="133">
        <v>0</v>
      </c>
      <c r="D94" s="133">
        <v>0</v>
      </c>
      <c r="E94" s="133">
        <v>0</v>
      </c>
      <c r="F94" s="133">
        <v>0</v>
      </c>
      <c r="G94" s="133">
        <v>0</v>
      </c>
      <c r="H94" s="133">
        <v>65</v>
      </c>
      <c r="I94" s="133">
        <v>0</v>
      </c>
      <c r="J94" s="133">
        <v>0</v>
      </c>
      <c r="K94" s="133">
        <v>0</v>
      </c>
      <c r="L94" s="133">
        <v>0</v>
      </c>
      <c r="M94" s="133">
        <v>0</v>
      </c>
      <c r="N94" s="133">
        <v>0</v>
      </c>
      <c r="O94" s="133">
        <v>0</v>
      </c>
      <c r="P94" s="133">
        <v>0</v>
      </c>
      <c r="Q94" s="57">
        <v>65</v>
      </c>
    </row>
    <row r="95" spans="2:17" s="19" customFormat="1" ht="14.25" customHeight="1" x14ac:dyDescent="0.2">
      <c r="B95" s="67" t="s">
        <v>272</v>
      </c>
      <c r="C95" s="133">
        <v>0</v>
      </c>
      <c r="D95" s="133">
        <v>31</v>
      </c>
      <c r="E95" s="133">
        <v>0</v>
      </c>
      <c r="F95" s="133">
        <v>33</v>
      </c>
      <c r="G95" s="133">
        <v>0</v>
      </c>
      <c r="H95" s="133">
        <v>0</v>
      </c>
      <c r="I95" s="133">
        <v>0</v>
      </c>
      <c r="J95" s="133">
        <v>0</v>
      </c>
      <c r="K95" s="133">
        <v>0</v>
      </c>
      <c r="L95" s="133">
        <v>0</v>
      </c>
      <c r="M95" s="133">
        <v>0</v>
      </c>
      <c r="N95" s="133">
        <v>0</v>
      </c>
      <c r="O95" s="133">
        <v>0</v>
      </c>
      <c r="P95" s="133">
        <v>0</v>
      </c>
      <c r="Q95" s="57">
        <v>64</v>
      </c>
    </row>
    <row r="96" spans="2:17" s="19" customFormat="1" x14ac:dyDescent="0.2">
      <c r="B96" s="67" t="s">
        <v>260</v>
      </c>
      <c r="C96" s="133">
        <v>0</v>
      </c>
      <c r="D96" s="133">
        <v>0</v>
      </c>
      <c r="E96" s="133">
        <v>0</v>
      </c>
      <c r="F96" s="133">
        <v>0</v>
      </c>
      <c r="G96" s="133">
        <v>0</v>
      </c>
      <c r="H96" s="133">
        <v>0</v>
      </c>
      <c r="I96" s="133">
        <v>0</v>
      </c>
      <c r="J96" s="133">
        <v>32</v>
      </c>
      <c r="K96" s="133">
        <v>0</v>
      </c>
      <c r="L96" s="133">
        <v>0</v>
      </c>
      <c r="M96" s="133">
        <v>0</v>
      </c>
      <c r="N96" s="133">
        <v>0</v>
      </c>
      <c r="O96" s="133">
        <v>0</v>
      </c>
      <c r="P96" s="133">
        <v>0</v>
      </c>
      <c r="Q96" s="57">
        <v>32</v>
      </c>
    </row>
    <row r="97" spans="2:17" s="19" customFormat="1" x14ac:dyDescent="0.2">
      <c r="B97" s="67" t="s">
        <v>280</v>
      </c>
      <c r="C97" s="133">
        <v>0</v>
      </c>
      <c r="D97" s="133">
        <v>0</v>
      </c>
      <c r="E97" s="133">
        <v>0</v>
      </c>
      <c r="F97" s="133">
        <v>0</v>
      </c>
      <c r="G97" s="133">
        <v>0</v>
      </c>
      <c r="H97" s="133">
        <v>0</v>
      </c>
      <c r="I97" s="133">
        <v>9</v>
      </c>
      <c r="J97" s="133">
        <v>0</v>
      </c>
      <c r="K97" s="133">
        <v>0</v>
      </c>
      <c r="L97" s="133">
        <v>0</v>
      </c>
      <c r="M97" s="133">
        <v>0</v>
      </c>
      <c r="N97" s="133">
        <v>0</v>
      </c>
      <c r="O97" s="133">
        <v>0</v>
      </c>
      <c r="P97" s="133">
        <v>0</v>
      </c>
      <c r="Q97" s="57">
        <v>9</v>
      </c>
    </row>
    <row r="98" spans="2:17" x14ac:dyDescent="0.2">
      <c r="B98" s="67" t="s">
        <v>256</v>
      </c>
      <c r="C98" s="133">
        <v>0</v>
      </c>
      <c r="D98" s="133">
        <v>0</v>
      </c>
      <c r="E98" s="133">
        <v>0</v>
      </c>
      <c r="F98" s="133">
        <v>0</v>
      </c>
      <c r="G98" s="133">
        <v>0</v>
      </c>
      <c r="H98" s="133">
        <v>0</v>
      </c>
      <c r="I98" s="133">
        <v>2</v>
      </c>
      <c r="J98" s="133">
        <v>0</v>
      </c>
      <c r="K98" s="133">
        <v>0</v>
      </c>
      <c r="L98" s="133">
        <v>0</v>
      </c>
      <c r="M98" s="133">
        <v>0</v>
      </c>
      <c r="N98" s="133">
        <v>0</v>
      </c>
      <c r="O98" s="133">
        <v>0</v>
      </c>
      <c r="P98" s="133">
        <v>0</v>
      </c>
      <c r="Q98" s="57">
        <v>2</v>
      </c>
    </row>
    <row r="99" spans="2:17" x14ac:dyDescent="0.2">
      <c r="B99" s="55" t="s">
        <v>282</v>
      </c>
      <c r="C99" s="56">
        <v>1084</v>
      </c>
      <c r="D99" s="56">
        <v>76</v>
      </c>
      <c r="E99" s="56">
        <v>57</v>
      </c>
      <c r="F99" s="56">
        <v>99</v>
      </c>
      <c r="G99" s="56">
        <v>398</v>
      </c>
      <c r="H99" s="56">
        <v>98</v>
      </c>
      <c r="I99" s="56">
        <v>614</v>
      </c>
      <c r="J99" s="56">
        <v>474</v>
      </c>
      <c r="K99" s="56">
        <v>129</v>
      </c>
      <c r="L99" s="56">
        <v>136</v>
      </c>
      <c r="M99" s="56">
        <v>340</v>
      </c>
      <c r="N99" s="56">
        <v>897</v>
      </c>
      <c r="O99" s="56">
        <v>418</v>
      </c>
      <c r="P99" s="56">
        <v>1383</v>
      </c>
      <c r="Q99" s="57">
        <v>6203</v>
      </c>
    </row>
    <row r="100" spans="2:17" x14ac:dyDescent="0.2">
      <c r="B100" s="58" t="s">
        <v>284</v>
      </c>
      <c r="C100" s="59">
        <v>0</v>
      </c>
      <c r="D100" s="59">
        <v>9</v>
      </c>
      <c r="E100" s="59">
        <v>29</v>
      </c>
      <c r="F100" s="59">
        <v>0</v>
      </c>
      <c r="G100" s="59">
        <v>0</v>
      </c>
      <c r="H100" s="59">
        <v>0</v>
      </c>
      <c r="I100" s="59">
        <v>119</v>
      </c>
      <c r="J100" s="59">
        <v>0</v>
      </c>
      <c r="K100" s="59">
        <v>0</v>
      </c>
      <c r="L100" s="59">
        <v>0</v>
      </c>
      <c r="M100" s="59">
        <v>0</v>
      </c>
      <c r="N100" s="59">
        <v>0</v>
      </c>
      <c r="O100" s="59">
        <v>0</v>
      </c>
      <c r="P100" s="59">
        <v>0</v>
      </c>
      <c r="Q100" s="60">
        <v>157</v>
      </c>
    </row>
    <row r="101" spans="2:17" x14ac:dyDescent="0.2">
      <c r="B101" s="52" t="s">
        <v>36</v>
      </c>
      <c r="C101" s="52">
        <f>SUBTOTAL(109,'Table 9 additional'!$C$72:$C$100)</f>
        <v>7667</v>
      </c>
      <c r="D101" s="52">
        <f>SUBTOTAL(109,'Table 9 additional'!$D$72:$D$100)</f>
        <v>4766</v>
      </c>
      <c r="E101" s="52">
        <f>SUBTOTAL(109,'Table 9 additional'!$E$72:$E$100)</f>
        <v>618</v>
      </c>
      <c r="F101" s="52">
        <f>SUBTOTAL(109,'Table 9 additional'!$F$72:$F$100)</f>
        <v>3648</v>
      </c>
      <c r="G101" s="52">
        <f>SUBTOTAL(109,'Table 9 additional'!$G$72:$G$100)</f>
        <v>5338</v>
      </c>
      <c r="H101" s="52">
        <f>SUBTOTAL(109,'Table 9 additional'!$H$72:$H$100)</f>
        <v>3244</v>
      </c>
      <c r="I101" s="52">
        <f>SUBTOTAL(109,'Table 9 additional'!$I$72:$I$100)</f>
        <v>8567</v>
      </c>
      <c r="J101" s="52">
        <f>SUBTOTAL(109,'Table 9 additional'!$J$72:$J$100)</f>
        <v>6862</v>
      </c>
      <c r="K101" s="52">
        <f>SUBTOTAL(109,'Table 9 additional'!$K$72:$K$100)</f>
        <v>2687</v>
      </c>
      <c r="L101" s="52">
        <f>SUBTOTAL(109,'Table 9 additional'!$L$72:$L$100)</f>
        <v>1585</v>
      </c>
      <c r="M101" s="52">
        <f>SUBTOTAL(109,'Table 9 additional'!$M$72:$M$100)</f>
        <v>6630</v>
      </c>
      <c r="N101" s="52">
        <f>SUBTOTAL(109,'Table 9 additional'!$N$72:$N$100)</f>
        <v>5132</v>
      </c>
      <c r="O101" s="52">
        <f>SUBTOTAL(109,'Table 9 additional'!$O$72:$O$100)</f>
        <v>7395</v>
      </c>
      <c r="P101" s="54">
        <f>SUBTOTAL(109,'Table 9 additional'!$P$72:$P$100)</f>
        <v>14368</v>
      </c>
      <c r="Q101" s="52">
        <f>SUBTOTAL(109,'Table 9 additional'!$Q$72:$Q$100)</f>
        <v>78507</v>
      </c>
    </row>
    <row r="103" spans="2:17" ht="16.5" customHeight="1" x14ac:dyDescent="0.2">
      <c r="B103" s="178" t="s">
        <v>287</v>
      </c>
      <c r="C103" s="178"/>
      <c r="D103" s="178"/>
      <c r="E103" s="178"/>
      <c r="F103" s="178"/>
      <c r="G103" s="178"/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</row>
    <row r="104" spans="2:17" x14ac:dyDescent="0.2">
      <c r="B104" s="15" t="s">
        <v>23</v>
      </c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7"/>
    </row>
    <row r="105" spans="2:17" x14ac:dyDescent="0.2">
      <c r="B105" s="15" t="s">
        <v>24</v>
      </c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</row>
    <row r="106" spans="2:17" x14ac:dyDescent="0.2">
      <c r="B106" s="15" t="s">
        <v>25</v>
      </c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</row>
    <row r="107" spans="2:17" x14ac:dyDescent="0.2">
      <c r="B107" s="4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</row>
    <row r="108" spans="2:17" ht="15" x14ac:dyDescent="0.2">
      <c r="B108" s="167" t="str">
        <f>CONCATENATE("Total Number of Bachelor Degree-Seeking Majors* by Field and University with STEM Majors Disaggregated, ", IF(RIGHT(Parameters!B1,1)="1","Fall ","Spring "), IF(RIGHT(Parameters!B1,1)="1",LEFT(Parameters!B1,4),LEFT(Parameters!B1,4) + 1 ),", Ranked in Descending Order")</f>
        <v>Total Number of Bachelor Degree-Seeking Majors* by Field and University with STEM Majors Disaggregated, Fall 2019, Ranked in Descending Order</v>
      </c>
      <c r="C108" s="167"/>
      <c r="D108" s="167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</row>
    <row r="109" spans="2:17" x14ac:dyDescent="0.2">
      <c r="B109" s="40" t="s">
        <v>202</v>
      </c>
      <c r="C109" s="20" t="s">
        <v>203</v>
      </c>
      <c r="D109" s="20" t="s">
        <v>204</v>
      </c>
      <c r="E109" s="20" t="s">
        <v>205</v>
      </c>
      <c r="F109" s="20" t="s">
        <v>206</v>
      </c>
      <c r="G109" s="20" t="s">
        <v>207</v>
      </c>
      <c r="H109" s="20" t="s">
        <v>208</v>
      </c>
      <c r="I109" s="20" t="s">
        <v>209</v>
      </c>
      <c r="J109" s="20" t="s">
        <v>210</v>
      </c>
      <c r="K109" s="20" t="s">
        <v>211</v>
      </c>
      <c r="L109" s="20" t="s">
        <v>212</v>
      </c>
      <c r="M109" s="20" t="s">
        <v>213</v>
      </c>
      <c r="N109" s="20" t="s">
        <v>214</v>
      </c>
      <c r="O109" s="20" t="s">
        <v>215</v>
      </c>
      <c r="P109" s="20" t="s">
        <v>216</v>
      </c>
      <c r="Q109" s="39" t="s">
        <v>36</v>
      </c>
    </row>
    <row r="110" spans="2:17" x14ac:dyDescent="0.2">
      <c r="B110" s="67" t="s">
        <v>218</v>
      </c>
      <c r="C110" s="133">
        <v>1455</v>
      </c>
      <c r="D110" s="133">
        <v>618</v>
      </c>
      <c r="E110" s="133">
        <v>107</v>
      </c>
      <c r="F110" s="133">
        <v>480</v>
      </c>
      <c r="G110" s="133">
        <v>685</v>
      </c>
      <c r="H110" s="133">
        <v>307</v>
      </c>
      <c r="I110" s="133">
        <v>1518</v>
      </c>
      <c r="J110" s="133">
        <v>1141</v>
      </c>
      <c r="K110" s="133">
        <v>242</v>
      </c>
      <c r="L110" s="133">
        <v>114</v>
      </c>
      <c r="M110" s="133">
        <v>676</v>
      </c>
      <c r="N110" s="133">
        <v>1080</v>
      </c>
      <c r="O110" s="133">
        <v>718</v>
      </c>
      <c r="P110" s="133">
        <v>3276</v>
      </c>
      <c r="Q110" s="57">
        <v>12417</v>
      </c>
    </row>
    <row r="111" spans="2:17" x14ac:dyDescent="0.2">
      <c r="B111" s="67" t="s">
        <v>220</v>
      </c>
      <c r="C111" s="133">
        <v>1186</v>
      </c>
      <c r="D111" s="133">
        <v>419</v>
      </c>
      <c r="E111" s="133">
        <v>0</v>
      </c>
      <c r="F111" s="133">
        <v>868</v>
      </c>
      <c r="G111" s="133">
        <v>679</v>
      </c>
      <c r="H111" s="133">
        <v>413</v>
      </c>
      <c r="I111" s="133">
        <v>1056</v>
      </c>
      <c r="J111" s="133">
        <v>0</v>
      </c>
      <c r="K111" s="133">
        <v>526</v>
      </c>
      <c r="L111" s="133">
        <v>211</v>
      </c>
      <c r="M111" s="133">
        <v>495</v>
      </c>
      <c r="N111" s="133">
        <v>0</v>
      </c>
      <c r="O111" s="133">
        <v>1487</v>
      </c>
      <c r="P111" s="133">
        <v>1691</v>
      </c>
      <c r="Q111" s="57">
        <v>9031</v>
      </c>
    </row>
    <row r="112" spans="2:17" x14ac:dyDescent="0.2">
      <c r="B112" s="67" t="s">
        <v>222</v>
      </c>
      <c r="C112" s="133">
        <v>601</v>
      </c>
      <c r="D112" s="133">
        <v>311</v>
      </c>
      <c r="E112" s="133">
        <v>27</v>
      </c>
      <c r="F112" s="133">
        <v>268</v>
      </c>
      <c r="G112" s="133">
        <v>570</v>
      </c>
      <c r="H112" s="133">
        <v>322</v>
      </c>
      <c r="I112" s="133">
        <v>349</v>
      </c>
      <c r="J112" s="133">
        <v>1124</v>
      </c>
      <c r="K112" s="133">
        <v>197</v>
      </c>
      <c r="L112" s="133">
        <v>119</v>
      </c>
      <c r="M112" s="133">
        <v>807</v>
      </c>
      <c r="N112" s="133">
        <v>469</v>
      </c>
      <c r="O112" s="133">
        <v>650</v>
      </c>
      <c r="P112" s="133">
        <v>1079</v>
      </c>
      <c r="Q112" s="57">
        <v>6893</v>
      </c>
    </row>
    <row r="113" spans="2:17" x14ac:dyDescent="0.2">
      <c r="B113" s="67" t="s">
        <v>228</v>
      </c>
      <c r="C113" s="133">
        <v>226</v>
      </c>
      <c r="D113" s="133">
        <v>246</v>
      </c>
      <c r="E113" s="133">
        <v>105</v>
      </c>
      <c r="F113" s="133">
        <v>204</v>
      </c>
      <c r="G113" s="133">
        <v>540</v>
      </c>
      <c r="H113" s="133">
        <v>104</v>
      </c>
      <c r="I113" s="133">
        <v>405</v>
      </c>
      <c r="J113" s="133">
        <v>368</v>
      </c>
      <c r="K113" s="133">
        <v>126</v>
      </c>
      <c r="L113" s="133">
        <v>102</v>
      </c>
      <c r="M113" s="133">
        <v>591</v>
      </c>
      <c r="N113" s="133">
        <v>277</v>
      </c>
      <c r="O113" s="133">
        <v>356</v>
      </c>
      <c r="P113" s="133">
        <v>653</v>
      </c>
      <c r="Q113" s="57">
        <v>4303</v>
      </c>
    </row>
    <row r="114" spans="2:17" x14ac:dyDescent="0.2">
      <c r="B114" s="67" t="s">
        <v>224</v>
      </c>
      <c r="C114" s="133">
        <v>323</v>
      </c>
      <c r="D114" s="133">
        <v>232</v>
      </c>
      <c r="E114" s="133">
        <v>73</v>
      </c>
      <c r="F114" s="133">
        <v>160</v>
      </c>
      <c r="G114" s="133">
        <v>332</v>
      </c>
      <c r="H114" s="133">
        <v>186</v>
      </c>
      <c r="I114" s="133">
        <v>342</v>
      </c>
      <c r="J114" s="133">
        <v>379</v>
      </c>
      <c r="K114" s="133">
        <v>143</v>
      </c>
      <c r="L114" s="133">
        <v>116</v>
      </c>
      <c r="M114" s="133">
        <v>391</v>
      </c>
      <c r="N114" s="133">
        <v>341</v>
      </c>
      <c r="O114" s="133">
        <v>341</v>
      </c>
      <c r="P114" s="133">
        <v>865</v>
      </c>
      <c r="Q114" s="57">
        <v>4224</v>
      </c>
    </row>
    <row r="115" spans="2:17" ht="14.25" customHeight="1" x14ac:dyDescent="0.2">
      <c r="B115" s="67" t="s">
        <v>226</v>
      </c>
      <c r="C115" s="133">
        <v>184</v>
      </c>
      <c r="D115" s="133">
        <v>411</v>
      </c>
      <c r="E115" s="133">
        <v>13</v>
      </c>
      <c r="F115" s="133">
        <v>150</v>
      </c>
      <c r="G115" s="133">
        <v>525</v>
      </c>
      <c r="H115" s="133">
        <v>182</v>
      </c>
      <c r="I115" s="133">
        <v>342</v>
      </c>
      <c r="J115" s="133">
        <v>333</v>
      </c>
      <c r="K115" s="133">
        <v>342</v>
      </c>
      <c r="L115" s="133">
        <v>0</v>
      </c>
      <c r="M115" s="133">
        <v>0</v>
      </c>
      <c r="N115" s="133">
        <v>111</v>
      </c>
      <c r="O115" s="133">
        <v>459</v>
      </c>
      <c r="P115" s="133">
        <v>825</v>
      </c>
      <c r="Q115" s="57">
        <v>3877</v>
      </c>
    </row>
    <row r="116" spans="2:17" x14ac:dyDescent="0.2">
      <c r="B116" s="67" t="s">
        <v>232</v>
      </c>
      <c r="C116" s="133">
        <v>262</v>
      </c>
      <c r="D116" s="133">
        <v>290</v>
      </c>
      <c r="E116" s="133">
        <v>71</v>
      </c>
      <c r="F116" s="133">
        <v>140</v>
      </c>
      <c r="G116" s="133">
        <v>124</v>
      </c>
      <c r="H116" s="133">
        <v>153</v>
      </c>
      <c r="I116" s="133">
        <v>1060</v>
      </c>
      <c r="J116" s="133">
        <v>197</v>
      </c>
      <c r="K116" s="133">
        <v>83</v>
      </c>
      <c r="L116" s="133">
        <v>20</v>
      </c>
      <c r="M116" s="133">
        <v>468</v>
      </c>
      <c r="N116" s="133">
        <v>200</v>
      </c>
      <c r="O116" s="133">
        <v>404</v>
      </c>
      <c r="P116" s="133">
        <v>383</v>
      </c>
      <c r="Q116" s="57">
        <v>3855</v>
      </c>
    </row>
    <row r="117" spans="2:17" x14ac:dyDescent="0.2">
      <c r="B117" s="67" t="s">
        <v>230</v>
      </c>
      <c r="C117" s="133">
        <v>173</v>
      </c>
      <c r="D117" s="133">
        <v>243</v>
      </c>
      <c r="E117" s="133">
        <v>28</v>
      </c>
      <c r="F117" s="133">
        <v>44</v>
      </c>
      <c r="G117" s="133">
        <v>130</v>
      </c>
      <c r="H117" s="133">
        <v>491</v>
      </c>
      <c r="I117" s="133">
        <v>502</v>
      </c>
      <c r="J117" s="133">
        <v>667</v>
      </c>
      <c r="K117" s="133">
        <v>25</v>
      </c>
      <c r="L117" s="133">
        <v>169</v>
      </c>
      <c r="M117" s="133">
        <v>458</v>
      </c>
      <c r="N117" s="133">
        <v>73</v>
      </c>
      <c r="O117" s="133">
        <v>283</v>
      </c>
      <c r="P117" s="133">
        <v>568</v>
      </c>
      <c r="Q117" s="57">
        <v>3854</v>
      </c>
    </row>
    <row r="118" spans="2:17" x14ac:dyDescent="0.2">
      <c r="B118" s="67" t="s">
        <v>234</v>
      </c>
      <c r="C118" s="133">
        <v>602</v>
      </c>
      <c r="D118" s="133">
        <v>421</v>
      </c>
      <c r="E118" s="133">
        <v>0</v>
      </c>
      <c r="F118" s="133">
        <v>132</v>
      </c>
      <c r="G118" s="133">
        <v>381</v>
      </c>
      <c r="H118" s="133">
        <v>135</v>
      </c>
      <c r="I118" s="133">
        <v>0</v>
      </c>
      <c r="J118" s="133">
        <v>365</v>
      </c>
      <c r="K118" s="133">
        <v>218</v>
      </c>
      <c r="L118" s="133">
        <v>89</v>
      </c>
      <c r="M118" s="133">
        <v>0</v>
      </c>
      <c r="N118" s="133">
        <v>332</v>
      </c>
      <c r="O118" s="133">
        <v>165</v>
      </c>
      <c r="P118" s="133">
        <v>689</v>
      </c>
      <c r="Q118" s="57">
        <v>3529</v>
      </c>
    </row>
    <row r="119" spans="2:17" x14ac:dyDescent="0.2">
      <c r="B119" s="67" t="s">
        <v>236</v>
      </c>
      <c r="C119" s="133">
        <v>431</v>
      </c>
      <c r="D119" s="133">
        <v>72</v>
      </c>
      <c r="E119" s="133">
        <v>33</v>
      </c>
      <c r="F119" s="133">
        <v>109</v>
      </c>
      <c r="G119" s="133">
        <v>159</v>
      </c>
      <c r="H119" s="133">
        <v>126</v>
      </c>
      <c r="I119" s="133">
        <v>377</v>
      </c>
      <c r="J119" s="133">
        <v>641</v>
      </c>
      <c r="K119" s="133">
        <v>46</v>
      </c>
      <c r="L119" s="133">
        <v>37</v>
      </c>
      <c r="M119" s="133">
        <v>325</v>
      </c>
      <c r="N119" s="133">
        <v>190</v>
      </c>
      <c r="O119" s="133">
        <v>327</v>
      </c>
      <c r="P119" s="133">
        <v>247</v>
      </c>
      <c r="Q119" s="57">
        <v>3120</v>
      </c>
    </row>
    <row r="120" spans="2:17" x14ac:dyDescent="0.2">
      <c r="B120" s="67" t="s">
        <v>240</v>
      </c>
      <c r="C120" s="133">
        <v>259</v>
      </c>
      <c r="D120" s="133">
        <v>250</v>
      </c>
      <c r="E120" s="133">
        <v>23</v>
      </c>
      <c r="F120" s="133">
        <v>95</v>
      </c>
      <c r="G120" s="133">
        <v>178</v>
      </c>
      <c r="H120" s="133">
        <v>162</v>
      </c>
      <c r="I120" s="133">
        <v>264</v>
      </c>
      <c r="J120" s="133">
        <v>300</v>
      </c>
      <c r="K120" s="133">
        <v>80</v>
      </c>
      <c r="L120" s="133">
        <v>35</v>
      </c>
      <c r="M120" s="133">
        <v>271</v>
      </c>
      <c r="N120" s="133">
        <v>92</v>
      </c>
      <c r="O120" s="133">
        <v>303</v>
      </c>
      <c r="P120" s="133">
        <v>391</v>
      </c>
      <c r="Q120" s="57">
        <v>2703</v>
      </c>
    </row>
    <row r="121" spans="2:17" x14ac:dyDescent="0.2">
      <c r="B121" s="67" t="s">
        <v>242</v>
      </c>
      <c r="C121" s="133">
        <v>127</v>
      </c>
      <c r="D121" s="133">
        <v>71</v>
      </c>
      <c r="E121" s="133">
        <v>9</v>
      </c>
      <c r="F121" s="133">
        <v>75</v>
      </c>
      <c r="G121" s="133">
        <v>98</v>
      </c>
      <c r="H121" s="133">
        <v>65</v>
      </c>
      <c r="I121" s="133">
        <v>136</v>
      </c>
      <c r="J121" s="133">
        <v>137</v>
      </c>
      <c r="K121" s="133">
        <v>43</v>
      </c>
      <c r="L121" s="133">
        <v>17</v>
      </c>
      <c r="M121" s="133">
        <v>240</v>
      </c>
      <c r="N121" s="133">
        <v>153</v>
      </c>
      <c r="O121" s="133">
        <v>149</v>
      </c>
      <c r="P121" s="133">
        <v>788</v>
      </c>
      <c r="Q121" s="57">
        <v>2108</v>
      </c>
    </row>
    <row r="122" spans="2:17" x14ac:dyDescent="0.2">
      <c r="B122" s="67" t="s">
        <v>244</v>
      </c>
      <c r="C122" s="133">
        <v>230</v>
      </c>
      <c r="D122" s="133">
        <v>78</v>
      </c>
      <c r="E122" s="133">
        <v>1</v>
      </c>
      <c r="F122" s="133">
        <v>80</v>
      </c>
      <c r="G122" s="133">
        <v>91</v>
      </c>
      <c r="H122" s="133">
        <v>83</v>
      </c>
      <c r="I122" s="133">
        <v>135</v>
      </c>
      <c r="J122" s="133">
        <v>186</v>
      </c>
      <c r="K122" s="133">
        <v>85</v>
      </c>
      <c r="L122" s="133">
        <v>26</v>
      </c>
      <c r="M122" s="133">
        <v>315</v>
      </c>
      <c r="N122" s="133">
        <v>116</v>
      </c>
      <c r="O122" s="133">
        <v>198</v>
      </c>
      <c r="P122" s="133">
        <v>319</v>
      </c>
      <c r="Q122" s="57">
        <v>1943</v>
      </c>
    </row>
    <row r="123" spans="2:17" x14ac:dyDescent="0.2">
      <c r="B123" s="67" t="s">
        <v>238</v>
      </c>
      <c r="C123" s="133">
        <v>171</v>
      </c>
      <c r="D123" s="133">
        <v>111</v>
      </c>
      <c r="E123" s="133">
        <v>0</v>
      </c>
      <c r="F123" s="133">
        <v>0</v>
      </c>
      <c r="G123" s="133">
        <v>135</v>
      </c>
      <c r="H123" s="133">
        <v>101</v>
      </c>
      <c r="I123" s="133">
        <v>0</v>
      </c>
      <c r="J123" s="133">
        <v>252</v>
      </c>
      <c r="K123" s="133">
        <v>101</v>
      </c>
      <c r="L123" s="133">
        <v>57</v>
      </c>
      <c r="M123" s="133">
        <v>271</v>
      </c>
      <c r="N123" s="133">
        <v>165</v>
      </c>
      <c r="O123" s="133">
        <v>114</v>
      </c>
      <c r="P123" s="133">
        <v>225</v>
      </c>
      <c r="Q123" s="57">
        <v>1703</v>
      </c>
    </row>
    <row r="124" spans="2:17" x14ac:dyDescent="0.2">
      <c r="B124" s="67" t="s">
        <v>246</v>
      </c>
      <c r="C124" s="133">
        <v>0</v>
      </c>
      <c r="D124" s="133">
        <v>108</v>
      </c>
      <c r="E124" s="133">
        <v>0</v>
      </c>
      <c r="F124" s="133">
        <v>18</v>
      </c>
      <c r="G124" s="133">
        <v>0</v>
      </c>
      <c r="H124" s="133">
        <v>0</v>
      </c>
      <c r="I124" s="133">
        <v>227</v>
      </c>
      <c r="J124" s="133">
        <v>0</v>
      </c>
      <c r="K124" s="133">
        <v>0</v>
      </c>
      <c r="L124" s="133">
        <v>12</v>
      </c>
      <c r="M124" s="133">
        <v>426</v>
      </c>
      <c r="N124" s="133">
        <v>0</v>
      </c>
      <c r="O124" s="133">
        <v>479</v>
      </c>
      <c r="P124" s="133">
        <v>0</v>
      </c>
      <c r="Q124" s="57">
        <v>1270</v>
      </c>
    </row>
    <row r="125" spans="2:17" x14ac:dyDescent="0.2">
      <c r="B125" s="67" t="s">
        <v>250</v>
      </c>
      <c r="C125" s="133">
        <v>47</v>
      </c>
      <c r="D125" s="133">
        <v>35</v>
      </c>
      <c r="E125" s="133">
        <v>0</v>
      </c>
      <c r="F125" s="133">
        <v>14</v>
      </c>
      <c r="G125" s="133">
        <v>91</v>
      </c>
      <c r="H125" s="133">
        <v>21</v>
      </c>
      <c r="I125" s="133">
        <v>63</v>
      </c>
      <c r="J125" s="133">
        <v>86</v>
      </c>
      <c r="K125" s="133">
        <v>25</v>
      </c>
      <c r="L125" s="133">
        <v>19</v>
      </c>
      <c r="M125" s="133">
        <v>76</v>
      </c>
      <c r="N125" s="133">
        <v>147</v>
      </c>
      <c r="O125" s="133">
        <v>168</v>
      </c>
      <c r="P125" s="133">
        <v>208</v>
      </c>
      <c r="Q125" s="57">
        <v>1000</v>
      </c>
    </row>
    <row r="126" spans="2:17" x14ac:dyDescent="0.2">
      <c r="B126" s="67" t="s">
        <v>248</v>
      </c>
      <c r="C126" s="133">
        <v>61</v>
      </c>
      <c r="D126" s="133">
        <v>46</v>
      </c>
      <c r="E126" s="133">
        <v>5</v>
      </c>
      <c r="F126" s="133">
        <v>53</v>
      </c>
      <c r="G126" s="133">
        <v>59</v>
      </c>
      <c r="H126" s="133">
        <v>33</v>
      </c>
      <c r="I126" s="133">
        <v>47</v>
      </c>
      <c r="J126" s="133">
        <v>40</v>
      </c>
      <c r="K126" s="133">
        <v>30</v>
      </c>
      <c r="L126" s="133">
        <v>13</v>
      </c>
      <c r="M126" s="133">
        <v>145</v>
      </c>
      <c r="N126" s="133">
        <v>69</v>
      </c>
      <c r="O126" s="133">
        <v>118</v>
      </c>
      <c r="P126" s="133">
        <v>228</v>
      </c>
      <c r="Q126" s="57">
        <v>947</v>
      </c>
    </row>
    <row r="127" spans="2:17" x14ac:dyDescent="0.2">
      <c r="B127" s="67" t="s">
        <v>252</v>
      </c>
      <c r="C127" s="133">
        <v>0</v>
      </c>
      <c r="D127" s="133">
        <v>68</v>
      </c>
      <c r="E127" s="133">
        <v>37</v>
      </c>
      <c r="F127" s="133">
        <v>254</v>
      </c>
      <c r="G127" s="133">
        <v>0</v>
      </c>
      <c r="H127" s="133">
        <v>43</v>
      </c>
      <c r="I127" s="133">
        <v>41</v>
      </c>
      <c r="J127" s="133">
        <v>11</v>
      </c>
      <c r="K127" s="133">
        <v>19</v>
      </c>
      <c r="L127" s="133">
        <v>31</v>
      </c>
      <c r="M127" s="133">
        <v>0</v>
      </c>
      <c r="N127" s="133">
        <v>14</v>
      </c>
      <c r="O127" s="133">
        <v>0</v>
      </c>
      <c r="P127" s="133">
        <v>322</v>
      </c>
      <c r="Q127" s="57">
        <v>840</v>
      </c>
    </row>
    <row r="128" spans="2:17" x14ac:dyDescent="0.2">
      <c r="B128" s="67" t="s">
        <v>254</v>
      </c>
      <c r="C128" s="133">
        <v>17</v>
      </c>
      <c r="D128" s="133">
        <v>46</v>
      </c>
      <c r="E128" s="133">
        <v>0</v>
      </c>
      <c r="F128" s="133">
        <v>58</v>
      </c>
      <c r="G128" s="133">
        <v>6</v>
      </c>
      <c r="H128" s="133">
        <v>0</v>
      </c>
      <c r="I128" s="133">
        <v>190</v>
      </c>
      <c r="J128" s="133">
        <v>0</v>
      </c>
      <c r="K128" s="133">
        <v>0</v>
      </c>
      <c r="L128" s="133">
        <v>0</v>
      </c>
      <c r="M128" s="133">
        <v>211</v>
      </c>
      <c r="N128" s="133">
        <v>95</v>
      </c>
      <c r="O128" s="133">
        <v>112</v>
      </c>
      <c r="P128" s="133">
        <v>0</v>
      </c>
      <c r="Q128" s="57">
        <v>735</v>
      </c>
    </row>
    <row r="129" spans="2:17" x14ac:dyDescent="0.2">
      <c r="B129" s="67" t="s">
        <v>256</v>
      </c>
      <c r="C129" s="133">
        <v>58</v>
      </c>
      <c r="D129" s="133">
        <v>125</v>
      </c>
      <c r="E129" s="133">
        <v>0</v>
      </c>
      <c r="F129" s="133">
        <v>0</v>
      </c>
      <c r="G129" s="133">
        <v>0</v>
      </c>
      <c r="H129" s="133">
        <v>0</v>
      </c>
      <c r="I129" s="133">
        <v>27</v>
      </c>
      <c r="J129" s="133">
        <v>0</v>
      </c>
      <c r="K129" s="133">
        <v>0</v>
      </c>
      <c r="L129" s="133">
        <v>0</v>
      </c>
      <c r="M129" s="133">
        <v>0</v>
      </c>
      <c r="N129" s="133">
        <v>217</v>
      </c>
      <c r="O129" s="133">
        <v>104</v>
      </c>
      <c r="P129" s="133">
        <v>17</v>
      </c>
      <c r="Q129" s="57">
        <v>548</v>
      </c>
    </row>
    <row r="130" spans="2:17" x14ac:dyDescent="0.2">
      <c r="B130" s="67" t="s">
        <v>258</v>
      </c>
      <c r="C130" s="133">
        <v>135</v>
      </c>
      <c r="D130" s="133">
        <v>86</v>
      </c>
      <c r="E130" s="133">
        <v>0</v>
      </c>
      <c r="F130" s="133">
        <v>1</v>
      </c>
      <c r="G130" s="133">
        <v>12</v>
      </c>
      <c r="H130" s="133">
        <v>0</v>
      </c>
      <c r="I130" s="133">
        <v>28</v>
      </c>
      <c r="J130" s="133">
        <v>15</v>
      </c>
      <c r="K130" s="133">
        <v>4</v>
      </c>
      <c r="L130" s="133">
        <v>1</v>
      </c>
      <c r="M130" s="133">
        <v>59</v>
      </c>
      <c r="N130" s="133">
        <v>33</v>
      </c>
      <c r="O130" s="133">
        <v>27</v>
      </c>
      <c r="P130" s="133">
        <v>81</v>
      </c>
      <c r="Q130" s="57">
        <v>482</v>
      </c>
    </row>
    <row r="131" spans="2:17" x14ac:dyDescent="0.2">
      <c r="B131" s="67" t="s">
        <v>262</v>
      </c>
      <c r="C131" s="133">
        <v>0</v>
      </c>
      <c r="D131" s="133">
        <v>112</v>
      </c>
      <c r="E131" s="133">
        <v>0</v>
      </c>
      <c r="F131" s="133">
        <v>15</v>
      </c>
      <c r="G131" s="133">
        <v>0</v>
      </c>
      <c r="H131" s="133">
        <v>10</v>
      </c>
      <c r="I131" s="133">
        <v>0</v>
      </c>
      <c r="J131" s="133">
        <v>98</v>
      </c>
      <c r="K131" s="133">
        <v>0</v>
      </c>
      <c r="L131" s="133">
        <v>53</v>
      </c>
      <c r="M131" s="133">
        <v>0</v>
      </c>
      <c r="N131" s="133">
        <v>59</v>
      </c>
      <c r="O131" s="133">
        <v>0</v>
      </c>
      <c r="P131" s="133">
        <v>0</v>
      </c>
      <c r="Q131" s="57">
        <v>347</v>
      </c>
    </row>
    <row r="132" spans="2:17" x14ac:dyDescent="0.2">
      <c r="B132" s="67" t="s">
        <v>264</v>
      </c>
      <c r="C132" s="133">
        <v>0</v>
      </c>
      <c r="D132" s="133">
        <v>0</v>
      </c>
      <c r="E132" s="133">
        <v>0</v>
      </c>
      <c r="F132" s="133">
        <v>0</v>
      </c>
      <c r="G132" s="133">
        <v>0</v>
      </c>
      <c r="H132" s="133">
        <v>0</v>
      </c>
      <c r="I132" s="133">
        <v>190</v>
      </c>
      <c r="J132" s="133">
        <v>0</v>
      </c>
      <c r="K132" s="133">
        <v>0</v>
      </c>
      <c r="L132" s="133">
        <v>0</v>
      </c>
      <c r="M132" s="133">
        <v>0</v>
      </c>
      <c r="N132" s="133">
        <v>0</v>
      </c>
      <c r="O132" s="133">
        <v>0</v>
      </c>
      <c r="P132" s="133">
        <v>0</v>
      </c>
      <c r="Q132" s="57">
        <v>190</v>
      </c>
    </row>
    <row r="133" spans="2:17" x14ac:dyDescent="0.2">
      <c r="B133" s="67" t="s">
        <v>270</v>
      </c>
      <c r="C133" s="133">
        <v>0</v>
      </c>
      <c r="D133" s="133">
        <v>0</v>
      </c>
      <c r="E133" s="133">
        <v>0</v>
      </c>
      <c r="F133" s="133">
        <v>0</v>
      </c>
      <c r="G133" s="133">
        <v>135</v>
      </c>
      <c r="H133" s="133">
        <v>0</v>
      </c>
      <c r="I133" s="133">
        <v>0</v>
      </c>
      <c r="J133" s="133">
        <v>0</v>
      </c>
      <c r="K133" s="133">
        <v>0</v>
      </c>
      <c r="L133" s="133">
        <v>0</v>
      </c>
      <c r="M133" s="133">
        <v>0</v>
      </c>
      <c r="N133" s="133">
        <v>0</v>
      </c>
      <c r="O133" s="133">
        <v>0</v>
      </c>
      <c r="P133" s="133">
        <v>0</v>
      </c>
      <c r="Q133" s="57">
        <v>135</v>
      </c>
    </row>
    <row r="134" spans="2:17" s="19" customFormat="1" ht="14.25" customHeight="1" x14ac:dyDescent="0.2">
      <c r="B134" s="67" t="s">
        <v>268</v>
      </c>
      <c r="C134" s="133">
        <v>14</v>
      </c>
      <c r="D134" s="133">
        <v>0</v>
      </c>
      <c r="E134" s="133">
        <v>0</v>
      </c>
      <c r="F134" s="133">
        <v>3</v>
      </c>
      <c r="G134" s="133">
        <v>10</v>
      </c>
      <c r="H134" s="133">
        <v>0</v>
      </c>
      <c r="I134" s="133">
        <v>17</v>
      </c>
      <c r="J134" s="133">
        <v>11</v>
      </c>
      <c r="K134" s="133">
        <v>0</v>
      </c>
      <c r="L134" s="133">
        <v>2</v>
      </c>
      <c r="M134" s="133">
        <v>17</v>
      </c>
      <c r="N134" s="133">
        <v>0</v>
      </c>
      <c r="O134" s="133">
        <v>14</v>
      </c>
      <c r="P134" s="133">
        <v>29</v>
      </c>
      <c r="Q134" s="57">
        <v>117</v>
      </c>
    </row>
    <row r="135" spans="2:17" s="19" customFormat="1" x14ac:dyDescent="0.2">
      <c r="B135" s="67" t="s">
        <v>274</v>
      </c>
      <c r="C135" s="133">
        <v>0</v>
      </c>
      <c r="D135" s="133">
        <v>0</v>
      </c>
      <c r="E135" s="133">
        <v>0</v>
      </c>
      <c r="F135" s="133">
        <v>0</v>
      </c>
      <c r="G135" s="133">
        <v>0</v>
      </c>
      <c r="H135" s="133">
        <v>0</v>
      </c>
      <c r="I135" s="133">
        <v>18</v>
      </c>
      <c r="J135" s="133">
        <v>5</v>
      </c>
      <c r="K135" s="133">
        <v>0</v>
      </c>
      <c r="L135" s="133">
        <v>0</v>
      </c>
      <c r="M135" s="133">
        <v>37</v>
      </c>
      <c r="N135" s="133">
        <v>0</v>
      </c>
      <c r="O135" s="133">
        <v>0</v>
      </c>
      <c r="P135" s="133">
        <v>29</v>
      </c>
      <c r="Q135" s="57">
        <v>89</v>
      </c>
    </row>
    <row r="136" spans="2:17" s="19" customFormat="1" x14ac:dyDescent="0.2">
      <c r="B136" s="67" t="s">
        <v>276</v>
      </c>
      <c r="C136" s="133">
        <v>0</v>
      </c>
      <c r="D136" s="133">
        <v>0</v>
      </c>
      <c r="E136" s="133">
        <v>0</v>
      </c>
      <c r="F136" s="133">
        <v>0</v>
      </c>
      <c r="G136" s="133">
        <v>0</v>
      </c>
      <c r="H136" s="133">
        <v>0</v>
      </c>
      <c r="I136" s="133">
        <v>22</v>
      </c>
      <c r="J136" s="133">
        <v>0</v>
      </c>
      <c r="K136" s="133">
        <v>0</v>
      </c>
      <c r="L136" s="133">
        <v>0</v>
      </c>
      <c r="M136" s="133">
        <v>0</v>
      </c>
      <c r="N136" s="133">
        <v>0</v>
      </c>
      <c r="O136" s="133">
        <v>0</v>
      </c>
      <c r="P136" s="133">
        <v>54</v>
      </c>
      <c r="Q136" s="57">
        <v>76</v>
      </c>
    </row>
    <row r="137" spans="2:17" x14ac:dyDescent="0.2">
      <c r="B137" s="67" t="s">
        <v>272</v>
      </c>
      <c r="C137" s="133">
        <v>0</v>
      </c>
      <c r="D137" s="133">
        <v>30</v>
      </c>
      <c r="E137" s="133">
        <v>0</v>
      </c>
      <c r="F137" s="133">
        <v>32</v>
      </c>
      <c r="G137" s="133">
        <v>0</v>
      </c>
      <c r="H137" s="133">
        <v>0</v>
      </c>
      <c r="I137" s="133">
        <v>0</v>
      </c>
      <c r="J137" s="133">
        <v>0</v>
      </c>
      <c r="K137" s="133">
        <v>0</v>
      </c>
      <c r="L137" s="133">
        <v>0</v>
      </c>
      <c r="M137" s="133">
        <v>0</v>
      </c>
      <c r="N137" s="133">
        <v>0</v>
      </c>
      <c r="O137" s="133">
        <v>0</v>
      </c>
      <c r="P137" s="133">
        <v>0</v>
      </c>
      <c r="Q137" s="57">
        <v>62</v>
      </c>
    </row>
    <row r="138" spans="2:17" x14ac:dyDescent="0.2">
      <c r="B138" s="55" t="s">
        <v>260</v>
      </c>
      <c r="C138" s="56">
        <v>0</v>
      </c>
      <c r="D138" s="56">
        <v>0</v>
      </c>
      <c r="E138" s="56">
        <v>0</v>
      </c>
      <c r="F138" s="56">
        <v>0</v>
      </c>
      <c r="G138" s="56">
        <v>0</v>
      </c>
      <c r="H138" s="56">
        <v>0</v>
      </c>
      <c r="I138" s="56">
        <v>0</v>
      </c>
      <c r="J138" s="56">
        <v>32</v>
      </c>
      <c r="K138" s="56">
        <v>0</v>
      </c>
      <c r="L138" s="56">
        <v>0</v>
      </c>
      <c r="M138" s="56">
        <v>0</v>
      </c>
      <c r="N138" s="56">
        <v>0</v>
      </c>
      <c r="O138" s="56">
        <v>0</v>
      </c>
      <c r="P138" s="56">
        <v>0</v>
      </c>
      <c r="Q138" s="57">
        <v>32</v>
      </c>
    </row>
    <row r="139" spans="2:17" x14ac:dyDescent="0.2">
      <c r="B139" s="58" t="s">
        <v>278</v>
      </c>
      <c r="C139" s="59">
        <v>0</v>
      </c>
      <c r="D139" s="59">
        <v>0</v>
      </c>
      <c r="E139" s="59">
        <v>0</v>
      </c>
      <c r="F139" s="59">
        <v>0</v>
      </c>
      <c r="G139" s="59">
        <v>0</v>
      </c>
      <c r="H139" s="59">
        <v>2</v>
      </c>
      <c r="I139" s="59">
        <v>0</v>
      </c>
      <c r="J139" s="59">
        <v>0</v>
      </c>
      <c r="K139" s="59">
        <v>0</v>
      </c>
      <c r="L139" s="59">
        <v>0</v>
      </c>
      <c r="M139" s="59">
        <v>0</v>
      </c>
      <c r="N139" s="59">
        <v>0</v>
      </c>
      <c r="O139" s="59">
        <v>0</v>
      </c>
      <c r="P139" s="59">
        <v>0</v>
      </c>
      <c r="Q139" s="60">
        <v>2</v>
      </c>
    </row>
    <row r="140" spans="2:17" x14ac:dyDescent="0.2">
      <c r="B140" s="58" t="s">
        <v>282</v>
      </c>
      <c r="C140" s="59">
        <v>1084</v>
      </c>
      <c r="D140" s="59">
        <v>76</v>
      </c>
      <c r="E140" s="59">
        <v>57</v>
      </c>
      <c r="F140" s="59">
        <v>99</v>
      </c>
      <c r="G140" s="59">
        <v>398</v>
      </c>
      <c r="H140" s="59">
        <v>98</v>
      </c>
      <c r="I140" s="59">
        <v>614</v>
      </c>
      <c r="J140" s="59">
        <v>474</v>
      </c>
      <c r="K140" s="59">
        <v>129</v>
      </c>
      <c r="L140" s="59">
        <v>136</v>
      </c>
      <c r="M140" s="59">
        <v>340</v>
      </c>
      <c r="N140" s="59">
        <v>897</v>
      </c>
      <c r="O140" s="59">
        <v>418</v>
      </c>
      <c r="P140" s="59">
        <v>1383</v>
      </c>
      <c r="Q140" s="60">
        <v>6203</v>
      </c>
    </row>
    <row r="141" spans="2:17" ht="15" customHeight="1" x14ac:dyDescent="0.2">
      <c r="B141" s="52" t="s">
        <v>36</v>
      </c>
      <c r="C141" s="52">
        <f>SUBTOTAL(109,'Table 9 additional'!$C$110:$C$140)</f>
        <v>7646</v>
      </c>
      <c r="D141" s="52">
        <f>SUBTOTAL(109,'Table 9 additional'!$D$110:$D$140)</f>
        <v>4505</v>
      </c>
      <c r="E141" s="52">
        <f>SUBTOTAL(109,'Table 9 additional'!$E$110:$E$140)</f>
        <v>589</v>
      </c>
      <c r="F141" s="52">
        <f>SUBTOTAL(109,'Table 9 additional'!$F$110:$F$140)</f>
        <v>3352</v>
      </c>
      <c r="G141" s="52">
        <f>SUBTOTAL(109,'Table 9 additional'!$G$110:$G$140)</f>
        <v>5338</v>
      </c>
      <c r="H141" s="52">
        <f>SUBTOTAL(109,'Table 9 additional'!$H$110:$H$140)</f>
        <v>3037</v>
      </c>
      <c r="I141" s="52">
        <f>SUBTOTAL(109,'Table 9 additional'!$I$110:$I$140)</f>
        <v>7970</v>
      </c>
      <c r="J141" s="52">
        <f>SUBTOTAL(109,'Table 9 additional'!$J$110:$J$140)</f>
        <v>6862</v>
      </c>
      <c r="K141" s="52">
        <f>SUBTOTAL(109,'Table 9 additional'!$K$110:$K$140)</f>
        <v>2464</v>
      </c>
      <c r="L141" s="52">
        <f>SUBTOTAL(109,'Table 9 additional'!$L$110:$L$140)</f>
        <v>1379</v>
      </c>
      <c r="M141" s="52">
        <f>SUBTOTAL(109,'Table 9 additional'!$M$110:$M$140)</f>
        <v>6619</v>
      </c>
      <c r="N141" s="52">
        <f>SUBTOTAL(109,'Table 9 additional'!$N$110:$N$140)</f>
        <v>5130</v>
      </c>
      <c r="O141" s="52">
        <f>SUBTOTAL(109,'Table 9 additional'!$O$110:$O$140)</f>
        <v>7394</v>
      </c>
      <c r="P141" s="52">
        <f>SUBTOTAL(109,'Table 9 additional'!$P$110:$P$140)</f>
        <v>14350</v>
      </c>
      <c r="Q141" s="52">
        <f>SUBTOTAL(109,'Table 9 additional'!$Q$110:$Q$140)</f>
        <v>76635</v>
      </c>
    </row>
    <row r="142" spans="2:17" ht="14.25" customHeight="1" x14ac:dyDescent="0.2">
      <c r="B142" s="103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</row>
    <row r="143" spans="2:17" x14ac:dyDescent="0.2">
      <c r="B143" s="178" t="s">
        <v>285</v>
      </c>
      <c r="C143" s="178"/>
      <c r="D143" s="178"/>
      <c r="E143" s="178"/>
      <c r="F143" s="178"/>
      <c r="G143" s="178"/>
      <c r="H143" s="178"/>
      <c r="I143" s="178"/>
      <c r="J143" s="178"/>
      <c r="K143" s="178"/>
      <c r="L143" s="178"/>
      <c r="M143" s="178"/>
      <c r="N143" s="178"/>
      <c r="O143" s="178"/>
      <c r="P143" s="178"/>
      <c r="Q143" s="178"/>
    </row>
    <row r="144" spans="2:17" x14ac:dyDescent="0.2">
      <c r="B144" s="15" t="s">
        <v>23</v>
      </c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7"/>
    </row>
    <row r="145" spans="2:17" x14ac:dyDescent="0.2">
      <c r="B145" s="15" t="s">
        <v>24</v>
      </c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</row>
    <row r="146" spans="2:17" x14ac:dyDescent="0.2">
      <c r="B146" s="15" t="s">
        <v>25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</row>
    <row r="148" spans="2:17" ht="15" x14ac:dyDescent="0.2">
      <c r="B148" s="167" t="str">
        <f>CONCATENATE("Total Number of Bachelor Degree-Seeking Majors* by Field and University, ", IF(RIGHT(Parameters!B1,1)="1","Fall ","Spring "), IF(RIGHT(Parameters!B1,1)="1",LEFT(Parameters!B1,4),LEFT(Parameters!B1,4) + 1 ),", Ranked in Descending Order")</f>
        <v>Total Number of Bachelor Degree-Seeking Majors* by Field and University, Fall 2019, Ranked in Descending Order</v>
      </c>
      <c r="C148" s="167"/>
      <c r="D148" s="167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</row>
    <row r="149" spans="2:17" x14ac:dyDescent="0.2">
      <c r="B149" s="40" t="s">
        <v>202</v>
      </c>
      <c r="C149" s="20" t="s">
        <v>203</v>
      </c>
      <c r="D149" s="20" t="s">
        <v>204</v>
      </c>
      <c r="E149" s="20" t="s">
        <v>205</v>
      </c>
      <c r="F149" s="20" t="s">
        <v>206</v>
      </c>
      <c r="G149" s="20" t="s">
        <v>207</v>
      </c>
      <c r="H149" s="20" t="s">
        <v>208</v>
      </c>
      <c r="I149" s="20" t="s">
        <v>209</v>
      </c>
      <c r="J149" s="20" t="s">
        <v>210</v>
      </c>
      <c r="K149" s="20" t="s">
        <v>211</v>
      </c>
      <c r="L149" s="20" t="s">
        <v>212</v>
      </c>
      <c r="M149" s="20" t="s">
        <v>213</v>
      </c>
      <c r="N149" s="20" t="s">
        <v>214</v>
      </c>
      <c r="O149" s="20" t="s">
        <v>215</v>
      </c>
      <c r="P149" s="20" t="s">
        <v>216</v>
      </c>
      <c r="Q149" s="39" t="s">
        <v>36</v>
      </c>
    </row>
    <row r="150" spans="2:17" x14ac:dyDescent="0.2">
      <c r="B150" s="67" t="s">
        <v>286</v>
      </c>
      <c r="C150" s="133">
        <v>1111</v>
      </c>
      <c r="D150" s="133">
        <v>997</v>
      </c>
      <c r="E150" s="133">
        <v>134</v>
      </c>
      <c r="F150" s="133">
        <v>578</v>
      </c>
      <c r="G150" s="133">
        <v>871</v>
      </c>
      <c r="H150" s="133">
        <v>610</v>
      </c>
      <c r="I150" s="133">
        <v>1295</v>
      </c>
      <c r="J150" s="133">
        <v>1275</v>
      </c>
      <c r="K150" s="133">
        <v>321</v>
      </c>
      <c r="L150" s="133">
        <v>241</v>
      </c>
      <c r="M150" s="133">
        <v>1748</v>
      </c>
      <c r="N150" s="133">
        <v>863</v>
      </c>
      <c r="O150" s="133">
        <v>1558</v>
      </c>
      <c r="P150" s="133">
        <v>1608</v>
      </c>
      <c r="Q150" s="57">
        <v>13210</v>
      </c>
    </row>
    <row r="151" spans="2:17" x14ac:dyDescent="0.2">
      <c r="B151" s="67" t="s">
        <v>289</v>
      </c>
      <c r="C151" s="133">
        <v>1455</v>
      </c>
      <c r="D151" s="133">
        <v>618</v>
      </c>
      <c r="E151" s="133">
        <v>107</v>
      </c>
      <c r="F151" s="133">
        <v>480</v>
      </c>
      <c r="G151" s="133">
        <v>685</v>
      </c>
      <c r="H151" s="133">
        <v>307</v>
      </c>
      <c r="I151" s="133">
        <v>1518</v>
      </c>
      <c r="J151" s="133">
        <v>1141</v>
      </c>
      <c r="K151" s="133">
        <v>242</v>
      </c>
      <c r="L151" s="133">
        <v>114</v>
      </c>
      <c r="M151" s="133">
        <v>676</v>
      </c>
      <c r="N151" s="133">
        <v>1080</v>
      </c>
      <c r="O151" s="133">
        <v>718</v>
      </c>
      <c r="P151" s="133">
        <v>3276</v>
      </c>
      <c r="Q151" s="57">
        <v>12417</v>
      </c>
    </row>
    <row r="152" spans="2:17" x14ac:dyDescent="0.2">
      <c r="B152" s="67" t="s">
        <v>288</v>
      </c>
      <c r="C152" s="133">
        <v>1186</v>
      </c>
      <c r="D152" s="133">
        <v>419</v>
      </c>
      <c r="E152" s="133">
        <v>0</v>
      </c>
      <c r="F152" s="133">
        <v>868</v>
      </c>
      <c r="G152" s="133">
        <v>679</v>
      </c>
      <c r="H152" s="133">
        <v>413</v>
      </c>
      <c r="I152" s="133">
        <v>1056</v>
      </c>
      <c r="J152" s="133">
        <v>0</v>
      </c>
      <c r="K152" s="133">
        <v>526</v>
      </c>
      <c r="L152" s="133">
        <v>211</v>
      </c>
      <c r="M152" s="133">
        <v>495</v>
      </c>
      <c r="N152" s="133">
        <v>0</v>
      </c>
      <c r="O152" s="133">
        <v>1487</v>
      </c>
      <c r="P152" s="133">
        <v>1691</v>
      </c>
      <c r="Q152" s="57">
        <v>9031</v>
      </c>
    </row>
    <row r="153" spans="2:17" x14ac:dyDescent="0.2">
      <c r="B153" s="67" t="s">
        <v>222</v>
      </c>
      <c r="C153" s="133">
        <v>601</v>
      </c>
      <c r="D153" s="133">
        <v>311</v>
      </c>
      <c r="E153" s="133">
        <v>27</v>
      </c>
      <c r="F153" s="133">
        <v>268</v>
      </c>
      <c r="G153" s="133">
        <v>570</v>
      </c>
      <c r="H153" s="133">
        <v>322</v>
      </c>
      <c r="I153" s="133">
        <v>349</v>
      </c>
      <c r="J153" s="133">
        <v>1124</v>
      </c>
      <c r="K153" s="133">
        <v>197</v>
      </c>
      <c r="L153" s="133">
        <v>119</v>
      </c>
      <c r="M153" s="133">
        <v>807</v>
      </c>
      <c r="N153" s="133">
        <v>469</v>
      </c>
      <c r="O153" s="133">
        <v>650</v>
      </c>
      <c r="P153" s="133">
        <v>1079</v>
      </c>
      <c r="Q153" s="57">
        <v>6893</v>
      </c>
    </row>
    <row r="154" spans="2:17" x14ac:dyDescent="0.2">
      <c r="B154" s="67" t="s">
        <v>292</v>
      </c>
      <c r="C154" s="133">
        <v>323</v>
      </c>
      <c r="D154" s="133">
        <v>232</v>
      </c>
      <c r="E154" s="133">
        <v>73</v>
      </c>
      <c r="F154" s="133">
        <v>105</v>
      </c>
      <c r="G154" s="133">
        <v>332</v>
      </c>
      <c r="H154" s="133">
        <v>0</v>
      </c>
      <c r="I154" s="133">
        <v>342</v>
      </c>
      <c r="J154" s="133">
        <v>379</v>
      </c>
      <c r="K154" s="133">
        <v>143</v>
      </c>
      <c r="L154" s="133">
        <v>116</v>
      </c>
      <c r="M154" s="133">
        <v>391</v>
      </c>
      <c r="N154" s="133">
        <v>341</v>
      </c>
      <c r="O154" s="133">
        <v>341</v>
      </c>
      <c r="P154" s="133">
        <v>865</v>
      </c>
      <c r="Q154" s="57">
        <v>3983</v>
      </c>
    </row>
    <row r="155" spans="2:17" x14ac:dyDescent="0.2">
      <c r="B155" s="67" t="s">
        <v>291</v>
      </c>
      <c r="C155" s="133">
        <v>184</v>
      </c>
      <c r="D155" s="133">
        <v>411</v>
      </c>
      <c r="E155" s="133">
        <v>13</v>
      </c>
      <c r="F155" s="133">
        <v>150</v>
      </c>
      <c r="G155" s="133">
        <v>525</v>
      </c>
      <c r="H155" s="133">
        <v>182</v>
      </c>
      <c r="I155" s="133">
        <v>342</v>
      </c>
      <c r="J155" s="133">
        <v>333</v>
      </c>
      <c r="K155" s="133">
        <v>342</v>
      </c>
      <c r="L155" s="133">
        <v>0</v>
      </c>
      <c r="M155" s="133">
        <v>0</v>
      </c>
      <c r="N155" s="133">
        <v>111</v>
      </c>
      <c r="O155" s="133">
        <v>459</v>
      </c>
      <c r="P155" s="133">
        <v>825</v>
      </c>
      <c r="Q155" s="57">
        <v>3877</v>
      </c>
    </row>
    <row r="156" spans="2:17" x14ac:dyDescent="0.2">
      <c r="B156" s="67" t="s">
        <v>296</v>
      </c>
      <c r="C156" s="133">
        <v>173</v>
      </c>
      <c r="D156" s="133">
        <v>243</v>
      </c>
      <c r="E156" s="133">
        <v>28</v>
      </c>
      <c r="F156" s="133">
        <v>44</v>
      </c>
      <c r="G156" s="133">
        <v>130</v>
      </c>
      <c r="H156" s="133">
        <v>491</v>
      </c>
      <c r="I156" s="133">
        <v>502</v>
      </c>
      <c r="J156" s="133">
        <v>667</v>
      </c>
      <c r="K156" s="133">
        <v>25</v>
      </c>
      <c r="L156" s="133">
        <v>169</v>
      </c>
      <c r="M156" s="133">
        <v>458</v>
      </c>
      <c r="N156" s="133">
        <v>73</v>
      </c>
      <c r="O156" s="133">
        <v>283</v>
      </c>
      <c r="P156" s="133">
        <v>568</v>
      </c>
      <c r="Q156" s="57">
        <v>3854</v>
      </c>
    </row>
    <row r="157" spans="2:17" x14ac:dyDescent="0.2">
      <c r="B157" s="67" t="s">
        <v>232</v>
      </c>
      <c r="C157" s="133">
        <v>262</v>
      </c>
      <c r="D157" s="133">
        <v>290</v>
      </c>
      <c r="E157" s="133">
        <v>71</v>
      </c>
      <c r="F157" s="133">
        <v>140</v>
      </c>
      <c r="G157" s="133">
        <v>124</v>
      </c>
      <c r="H157" s="133">
        <v>123</v>
      </c>
      <c r="I157" s="133">
        <v>1060</v>
      </c>
      <c r="J157" s="133">
        <v>197</v>
      </c>
      <c r="K157" s="133">
        <v>83</v>
      </c>
      <c r="L157" s="133">
        <v>20</v>
      </c>
      <c r="M157" s="133">
        <v>468</v>
      </c>
      <c r="N157" s="133">
        <v>200</v>
      </c>
      <c r="O157" s="133">
        <v>404</v>
      </c>
      <c r="P157" s="133">
        <v>383</v>
      </c>
      <c r="Q157" s="57">
        <v>3825</v>
      </c>
    </row>
    <row r="158" spans="2:17" x14ac:dyDescent="0.2">
      <c r="B158" s="67" t="s">
        <v>295</v>
      </c>
      <c r="C158" s="133">
        <v>325</v>
      </c>
      <c r="D158" s="133">
        <v>421</v>
      </c>
      <c r="E158" s="133">
        <v>0</v>
      </c>
      <c r="F158" s="133">
        <v>132</v>
      </c>
      <c r="G158" s="133">
        <v>381</v>
      </c>
      <c r="H158" s="133">
        <v>135</v>
      </c>
      <c r="I158" s="133">
        <v>0</v>
      </c>
      <c r="J158" s="133">
        <v>365</v>
      </c>
      <c r="K158" s="133">
        <v>218</v>
      </c>
      <c r="L158" s="133">
        <v>89</v>
      </c>
      <c r="M158" s="133">
        <v>0</v>
      </c>
      <c r="N158" s="133">
        <v>332</v>
      </c>
      <c r="O158" s="133">
        <v>165</v>
      </c>
      <c r="P158" s="133">
        <v>689</v>
      </c>
      <c r="Q158" s="57">
        <v>3252</v>
      </c>
    </row>
    <row r="159" spans="2:17" x14ac:dyDescent="0.2">
      <c r="B159" s="67" t="s">
        <v>297</v>
      </c>
      <c r="C159" s="133">
        <v>431</v>
      </c>
      <c r="D159" s="133">
        <v>72</v>
      </c>
      <c r="E159" s="133">
        <v>33</v>
      </c>
      <c r="F159" s="133">
        <v>109</v>
      </c>
      <c r="G159" s="133">
        <v>159</v>
      </c>
      <c r="H159" s="133">
        <v>126</v>
      </c>
      <c r="I159" s="133">
        <v>377</v>
      </c>
      <c r="J159" s="133">
        <v>358</v>
      </c>
      <c r="K159" s="133">
        <v>46</v>
      </c>
      <c r="L159" s="133">
        <v>37</v>
      </c>
      <c r="M159" s="133">
        <v>325</v>
      </c>
      <c r="N159" s="133">
        <v>190</v>
      </c>
      <c r="O159" s="133">
        <v>327</v>
      </c>
      <c r="P159" s="133">
        <v>247</v>
      </c>
      <c r="Q159" s="57">
        <v>2837</v>
      </c>
    </row>
    <row r="160" spans="2:17" x14ac:dyDescent="0.2">
      <c r="B160" s="67" t="s">
        <v>293</v>
      </c>
      <c r="C160" s="133">
        <v>127</v>
      </c>
      <c r="D160" s="133">
        <v>71</v>
      </c>
      <c r="E160" s="133">
        <v>9</v>
      </c>
      <c r="F160" s="133">
        <v>75</v>
      </c>
      <c r="G160" s="133">
        <v>98</v>
      </c>
      <c r="H160" s="133">
        <v>65</v>
      </c>
      <c r="I160" s="133">
        <v>136</v>
      </c>
      <c r="J160" s="133">
        <v>137</v>
      </c>
      <c r="K160" s="133">
        <v>43</v>
      </c>
      <c r="L160" s="133">
        <v>17</v>
      </c>
      <c r="M160" s="133">
        <v>240</v>
      </c>
      <c r="N160" s="133">
        <v>153</v>
      </c>
      <c r="O160" s="133">
        <v>149</v>
      </c>
      <c r="P160" s="133">
        <v>788</v>
      </c>
      <c r="Q160" s="57">
        <v>2108</v>
      </c>
    </row>
    <row r="161" spans="2:17" x14ac:dyDescent="0.2">
      <c r="B161" s="67" t="s">
        <v>290</v>
      </c>
      <c r="C161" s="133">
        <v>171</v>
      </c>
      <c r="D161" s="133">
        <v>111</v>
      </c>
      <c r="E161" s="133">
        <v>0</v>
      </c>
      <c r="F161" s="133">
        <v>0</v>
      </c>
      <c r="G161" s="133">
        <v>135</v>
      </c>
      <c r="H161" s="133">
        <v>101</v>
      </c>
      <c r="I161" s="133">
        <v>0</v>
      </c>
      <c r="J161" s="133">
        <v>252</v>
      </c>
      <c r="K161" s="133">
        <v>101</v>
      </c>
      <c r="L161" s="133">
        <v>57</v>
      </c>
      <c r="M161" s="133">
        <v>271</v>
      </c>
      <c r="N161" s="133">
        <v>165</v>
      </c>
      <c r="O161" s="133">
        <v>114</v>
      </c>
      <c r="P161" s="133">
        <v>225</v>
      </c>
      <c r="Q161" s="57">
        <v>1703</v>
      </c>
    </row>
    <row r="162" spans="2:17" x14ac:dyDescent="0.2">
      <c r="B162" s="67" t="s">
        <v>299</v>
      </c>
      <c r="C162" s="133">
        <v>47</v>
      </c>
      <c r="D162" s="133">
        <v>35</v>
      </c>
      <c r="E162" s="133">
        <v>0</v>
      </c>
      <c r="F162" s="133">
        <v>14</v>
      </c>
      <c r="G162" s="133">
        <v>91</v>
      </c>
      <c r="H162" s="133">
        <v>21</v>
      </c>
      <c r="I162" s="133">
        <v>63</v>
      </c>
      <c r="J162" s="133">
        <v>86</v>
      </c>
      <c r="K162" s="133">
        <v>25</v>
      </c>
      <c r="L162" s="133">
        <v>19</v>
      </c>
      <c r="M162" s="133">
        <v>76</v>
      </c>
      <c r="N162" s="133">
        <v>147</v>
      </c>
      <c r="O162" s="133">
        <v>168</v>
      </c>
      <c r="P162" s="133">
        <v>208</v>
      </c>
      <c r="Q162" s="57">
        <v>1000</v>
      </c>
    </row>
    <row r="163" spans="2:17" x14ac:dyDescent="0.2">
      <c r="B163" s="67" t="s">
        <v>306</v>
      </c>
      <c r="C163" s="133">
        <v>0</v>
      </c>
      <c r="D163" s="133">
        <v>68</v>
      </c>
      <c r="E163" s="133">
        <v>37</v>
      </c>
      <c r="F163" s="133">
        <v>254</v>
      </c>
      <c r="G163" s="133">
        <v>0</v>
      </c>
      <c r="H163" s="133">
        <v>43</v>
      </c>
      <c r="I163" s="133">
        <v>41</v>
      </c>
      <c r="J163" s="133">
        <v>11</v>
      </c>
      <c r="K163" s="133">
        <v>19</v>
      </c>
      <c r="L163" s="133">
        <v>31</v>
      </c>
      <c r="M163" s="133">
        <v>0</v>
      </c>
      <c r="N163" s="133">
        <v>14</v>
      </c>
      <c r="O163" s="133">
        <v>0</v>
      </c>
      <c r="P163" s="133">
        <v>322</v>
      </c>
      <c r="Q163" s="57">
        <v>840</v>
      </c>
    </row>
    <row r="164" spans="2:17" x14ac:dyDescent="0.2">
      <c r="B164" s="67" t="s">
        <v>301</v>
      </c>
      <c r="C164" s="133">
        <v>135</v>
      </c>
      <c r="D164" s="133">
        <v>86</v>
      </c>
      <c r="E164" s="133">
        <v>0</v>
      </c>
      <c r="F164" s="133">
        <v>1</v>
      </c>
      <c r="G164" s="133">
        <v>12</v>
      </c>
      <c r="H164" s="133">
        <v>0</v>
      </c>
      <c r="I164" s="133">
        <v>28</v>
      </c>
      <c r="J164" s="133">
        <v>15</v>
      </c>
      <c r="K164" s="133">
        <v>4</v>
      </c>
      <c r="L164" s="133">
        <v>1</v>
      </c>
      <c r="M164" s="133">
        <v>59</v>
      </c>
      <c r="N164" s="133">
        <v>33</v>
      </c>
      <c r="O164" s="133">
        <v>27</v>
      </c>
      <c r="P164" s="133">
        <v>81</v>
      </c>
      <c r="Q164" s="57">
        <v>482</v>
      </c>
    </row>
    <row r="165" spans="2:17" x14ac:dyDescent="0.2">
      <c r="B165" s="67" t="s">
        <v>302</v>
      </c>
      <c r="C165" s="133">
        <v>17</v>
      </c>
      <c r="D165" s="133">
        <v>14</v>
      </c>
      <c r="E165" s="133">
        <v>0</v>
      </c>
      <c r="F165" s="133">
        <v>0</v>
      </c>
      <c r="G165" s="133">
        <v>3</v>
      </c>
      <c r="H165" s="133">
        <v>0</v>
      </c>
      <c r="I165" s="133">
        <v>0</v>
      </c>
      <c r="J165" s="133">
        <v>0</v>
      </c>
      <c r="K165" s="133">
        <v>0</v>
      </c>
      <c r="L165" s="133">
        <v>0</v>
      </c>
      <c r="M165" s="133">
        <v>211</v>
      </c>
      <c r="N165" s="133">
        <v>62</v>
      </c>
      <c r="O165" s="133">
        <v>112</v>
      </c>
      <c r="P165" s="133">
        <v>0</v>
      </c>
      <c r="Q165" s="57">
        <v>419</v>
      </c>
    </row>
    <row r="166" spans="2:17" x14ac:dyDescent="0.2">
      <c r="B166" s="67" t="s">
        <v>298</v>
      </c>
      <c r="C166" s="133">
        <v>0</v>
      </c>
      <c r="D166" s="133">
        <v>0</v>
      </c>
      <c r="E166" s="133">
        <v>0</v>
      </c>
      <c r="F166" s="133">
        <v>0</v>
      </c>
      <c r="G166" s="133">
        <v>0</v>
      </c>
      <c r="H166" s="133">
        <v>0</v>
      </c>
      <c r="I166" s="133">
        <v>190</v>
      </c>
      <c r="J166" s="133">
        <v>0</v>
      </c>
      <c r="K166" s="133">
        <v>0</v>
      </c>
      <c r="L166" s="133">
        <v>0</v>
      </c>
      <c r="M166" s="133">
        <v>0</v>
      </c>
      <c r="N166" s="133">
        <v>0</v>
      </c>
      <c r="O166" s="133">
        <v>0</v>
      </c>
      <c r="P166" s="133">
        <v>0</v>
      </c>
      <c r="Q166" s="57">
        <v>190</v>
      </c>
    </row>
    <row r="167" spans="2:17" s="19" customFormat="1" ht="14.25" customHeight="1" x14ac:dyDescent="0.2">
      <c r="B167" s="67" t="s">
        <v>307</v>
      </c>
      <c r="C167" s="133">
        <v>0</v>
      </c>
      <c r="D167" s="133">
        <v>0</v>
      </c>
      <c r="E167" s="133">
        <v>0</v>
      </c>
      <c r="F167" s="133">
        <v>0</v>
      </c>
      <c r="G167" s="133">
        <v>135</v>
      </c>
      <c r="H167" s="133">
        <v>0</v>
      </c>
      <c r="I167" s="133">
        <v>0</v>
      </c>
      <c r="J167" s="133">
        <v>0</v>
      </c>
      <c r="K167" s="133">
        <v>0</v>
      </c>
      <c r="L167" s="133">
        <v>0</v>
      </c>
      <c r="M167" s="133">
        <v>0</v>
      </c>
      <c r="N167" s="133">
        <v>0</v>
      </c>
      <c r="O167" s="133">
        <v>0</v>
      </c>
      <c r="P167" s="133">
        <v>0</v>
      </c>
      <c r="Q167" s="57">
        <v>135</v>
      </c>
    </row>
    <row r="168" spans="2:17" s="19" customFormat="1" x14ac:dyDescent="0.2">
      <c r="B168" s="67" t="s">
        <v>303</v>
      </c>
      <c r="C168" s="133">
        <v>14</v>
      </c>
      <c r="D168" s="133">
        <v>0</v>
      </c>
      <c r="E168" s="133">
        <v>0</v>
      </c>
      <c r="F168" s="133">
        <v>3</v>
      </c>
      <c r="G168" s="133">
        <v>10</v>
      </c>
      <c r="H168" s="133">
        <v>0</v>
      </c>
      <c r="I168" s="133">
        <v>17</v>
      </c>
      <c r="J168" s="133">
        <v>11</v>
      </c>
      <c r="K168" s="133">
        <v>0</v>
      </c>
      <c r="L168" s="133">
        <v>2</v>
      </c>
      <c r="M168" s="133">
        <v>17</v>
      </c>
      <c r="N168" s="133">
        <v>0</v>
      </c>
      <c r="O168" s="133">
        <v>14</v>
      </c>
      <c r="P168" s="133">
        <v>29</v>
      </c>
      <c r="Q168" s="57">
        <v>117</v>
      </c>
    </row>
    <row r="169" spans="2:17" s="19" customFormat="1" x14ac:dyDescent="0.2">
      <c r="B169" s="67" t="s">
        <v>308</v>
      </c>
      <c r="C169" s="133">
        <v>0</v>
      </c>
      <c r="D169" s="133">
        <v>0</v>
      </c>
      <c r="E169" s="133">
        <v>0</v>
      </c>
      <c r="F169" s="133">
        <v>0</v>
      </c>
      <c r="G169" s="133">
        <v>0</v>
      </c>
      <c r="H169" s="133">
        <v>0</v>
      </c>
      <c r="I169" s="133">
        <v>18</v>
      </c>
      <c r="J169" s="133">
        <v>5</v>
      </c>
      <c r="K169" s="133">
        <v>0</v>
      </c>
      <c r="L169" s="133">
        <v>0</v>
      </c>
      <c r="M169" s="133">
        <v>37</v>
      </c>
      <c r="N169" s="133">
        <v>0</v>
      </c>
      <c r="O169" s="133">
        <v>0</v>
      </c>
      <c r="P169" s="133">
        <v>29</v>
      </c>
      <c r="Q169" s="57">
        <v>89</v>
      </c>
    </row>
    <row r="170" spans="2:17" x14ac:dyDescent="0.2">
      <c r="B170" s="67" t="s">
        <v>304</v>
      </c>
      <c r="C170" s="133">
        <v>0</v>
      </c>
      <c r="D170" s="133">
        <v>0</v>
      </c>
      <c r="E170" s="133">
        <v>0</v>
      </c>
      <c r="F170" s="133">
        <v>0</v>
      </c>
      <c r="G170" s="133">
        <v>0</v>
      </c>
      <c r="H170" s="133">
        <v>0</v>
      </c>
      <c r="I170" s="133">
        <v>22</v>
      </c>
      <c r="J170" s="133">
        <v>0</v>
      </c>
      <c r="K170" s="133">
        <v>0</v>
      </c>
      <c r="L170" s="133">
        <v>0</v>
      </c>
      <c r="M170" s="133">
        <v>0</v>
      </c>
      <c r="N170" s="133">
        <v>0</v>
      </c>
      <c r="O170" s="133">
        <v>0</v>
      </c>
      <c r="P170" s="133">
        <v>54</v>
      </c>
      <c r="Q170" s="57">
        <v>76</v>
      </c>
    </row>
    <row r="171" spans="2:17" x14ac:dyDescent="0.2">
      <c r="B171" s="67" t="s">
        <v>300</v>
      </c>
      <c r="C171" s="133">
        <v>0</v>
      </c>
      <c r="D171" s="133">
        <v>30</v>
      </c>
      <c r="E171" s="133">
        <v>0</v>
      </c>
      <c r="F171" s="133">
        <v>32</v>
      </c>
      <c r="G171" s="133">
        <v>0</v>
      </c>
      <c r="H171" s="133">
        <v>0</v>
      </c>
      <c r="I171" s="133">
        <v>0</v>
      </c>
      <c r="J171" s="133">
        <v>0</v>
      </c>
      <c r="K171" s="133">
        <v>0</v>
      </c>
      <c r="L171" s="133">
        <v>0</v>
      </c>
      <c r="M171" s="133">
        <v>0</v>
      </c>
      <c r="N171" s="133">
        <v>0</v>
      </c>
      <c r="O171" s="133">
        <v>0</v>
      </c>
      <c r="P171" s="133">
        <v>0</v>
      </c>
      <c r="Q171" s="57">
        <v>62</v>
      </c>
    </row>
    <row r="172" spans="2:17" x14ac:dyDescent="0.2">
      <c r="B172" s="67" t="s">
        <v>294</v>
      </c>
      <c r="C172" s="133">
        <v>0</v>
      </c>
      <c r="D172" s="133">
        <v>0</v>
      </c>
      <c r="E172" s="133">
        <v>0</v>
      </c>
      <c r="F172" s="133">
        <v>0</v>
      </c>
      <c r="G172" s="133">
        <v>0</v>
      </c>
      <c r="H172" s="133">
        <v>0</v>
      </c>
      <c r="I172" s="133">
        <v>0</v>
      </c>
      <c r="J172" s="133">
        <v>32</v>
      </c>
      <c r="K172" s="133">
        <v>0</v>
      </c>
      <c r="L172" s="133">
        <v>0</v>
      </c>
      <c r="M172" s="133">
        <v>0</v>
      </c>
      <c r="N172" s="133">
        <v>0</v>
      </c>
      <c r="O172" s="133">
        <v>0</v>
      </c>
      <c r="P172" s="133">
        <v>0</v>
      </c>
      <c r="Q172" s="57">
        <v>32</v>
      </c>
    </row>
    <row r="173" spans="2:17" x14ac:dyDescent="0.2">
      <c r="B173" s="67" t="s">
        <v>282</v>
      </c>
      <c r="C173" s="133">
        <v>1084</v>
      </c>
      <c r="D173" s="133">
        <v>76</v>
      </c>
      <c r="E173" s="133">
        <v>57</v>
      </c>
      <c r="F173" s="133">
        <v>99</v>
      </c>
      <c r="G173" s="133">
        <v>398</v>
      </c>
      <c r="H173" s="133">
        <v>98</v>
      </c>
      <c r="I173" s="133">
        <v>614</v>
      </c>
      <c r="J173" s="133">
        <v>474</v>
      </c>
      <c r="K173" s="133">
        <v>129</v>
      </c>
      <c r="L173" s="133">
        <v>136</v>
      </c>
      <c r="M173" s="133">
        <v>340</v>
      </c>
      <c r="N173" s="133">
        <v>897</v>
      </c>
      <c r="O173" s="133">
        <v>418</v>
      </c>
      <c r="P173" s="133">
        <v>1383</v>
      </c>
      <c r="Q173" s="57">
        <v>6203</v>
      </c>
    </row>
    <row r="174" spans="2:17" x14ac:dyDescent="0.2">
      <c r="B174" s="52" t="s">
        <v>36</v>
      </c>
      <c r="C174" s="52">
        <f>SUBTOTAL(109,'Table 9 additional'!$C$150:$C$173)</f>
        <v>7646</v>
      </c>
      <c r="D174" s="52">
        <f>SUBTOTAL(109,'Table 9 additional'!$D$150:$D$173)</f>
        <v>4505</v>
      </c>
      <c r="E174" s="52">
        <f>SUBTOTAL(109,'Table 9 additional'!$E$150:$E$173)</f>
        <v>589</v>
      </c>
      <c r="F174" s="52">
        <f>SUBTOTAL(109,'Table 9 additional'!$F$150:$F$173)</f>
        <v>3352</v>
      </c>
      <c r="G174" s="52">
        <f>SUBTOTAL(109,'Table 9 additional'!$G$150:$G$173)</f>
        <v>5338</v>
      </c>
      <c r="H174" s="52">
        <f>SUBTOTAL(109,'Table 9 additional'!$H$150:$H$173)</f>
        <v>3037</v>
      </c>
      <c r="I174" s="52">
        <f>SUBTOTAL(109,'Table 9 additional'!$I$150:$I$173)</f>
        <v>7970</v>
      </c>
      <c r="J174" s="52">
        <f>SUBTOTAL(109,'Table 9 additional'!$J$150:$J$173)</f>
        <v>6862</v>
      </c>
      <c r="K174" s="52">
        <f>SUBTOTAL(109,'Table 9 additional'!$K$150:$K$173)</f>
        <v>2464</v>
      </c>
      <c r="L174" s="52">
        <f>SUBTOTAL(109,'Table 9 additional'!$L$150:$L$173)</f>
        <v>1379</v>
      </c>
      <c r="M174" s="52">
        <f>SUBTOTAL(109,'Table 9 additional'!$M$150:$M$173)</f>
        <v>6619</v>
      </c>
      <c r="N174" s="52">
        <f>SUBTOTAL(109,'Table 9 additional'!$N$150:$N$173)</f>
        <v>5130</v>
      </c>
      <c r="O174" s="52">
        <f>SUBTOTAL(109,'Table 9 additional'!$O$150:$O$173)</f>
        <v>7394</v>
      </c>
      <c r="P174" s="52">
        <f>SUBTOTAL(109,'Table 9 additional'!$P$150:$P$173)</f>
        <v>14350</v>
      </c>
      <c r="Q174" s="52">
        <f>SUBTOTAL(109,'Table 9 additional'!$Q$150:$Q$173)</f>
        <v>76635</v>
      </c>
    </row>
    <row r="176" spans="2:17" ht="14.25" customHeight="1" x14ac:dyDescent="0.2">
      <c r="B176" s="178" t="s">
        <v>287</v>
      </c>
      <c r="C176" s="178"/>
      <c r="D176" s="178"/>
      <c r="E176" s="178"/>
      <c r="F176" s="178"/>
      <c r="G176" s="178"/>
      <c r="H176" s="178"/>
      <c r="I176" s="178"/>
      <c r="J176" s="178"/>
      <c r="K176" s="178"/>
      <c r="L176" s="178"/>
      <c r="M176" s="178"/>
      <c r="N176" s="178"/>
      <c r="O176" s="178"/>
      <c r="P176" s="178"/>
      <c r="Q176" s="178"/>
    </row>
    <row r="177" spans="2:17" x14ac:dyDescent="0.2">
      <c r="B177" s="15" t="s">
        <v>23</v>
      </c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7"/>
    </row>
    <row r="178" spans="2:17" x14ac:dyDescent="0.2">
      <c r="B178" s="15" t="s">
        <v>24</v>
      </c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</row>
    <row r="179" spans="2:17" x14ac:dyDescent="0.2">
      <c r="B179" s="15" t="s">
        <v>25</v>
      </c>
      <c r="C179" s="101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</row>
  </sheetData>
  <mergeCells count="11">
    <mergeCell ref="B148:Q148"/>
    <mergeCell ref="B176:Q176"/>
    <mergeCell ref="B70:Q70"/>
    <mergeCell ref="B103:Q103"/>
    <mergeCell ref="B108:Q108"/>
    <mergeCell ref="B143:Q143"/>
    <mergeCell ref="B65:Q65"/>
    <mergeCell ref="B1:Q1"/>
    <mergeCell ref="B2:Q2"/>
    <mergeCell ref="B35:Q35"/>
    <mergeCell ref="B40:Q40"/>
  </mergeCells>
  <printOptions horizontalCentered="1"/>
  <pageMargins left="0.5" right="0.5" top="1" bottom="0.5" header="0.3" footer="0.3"/>
  <pageSetup scale="52" fitToHeight="0" orientation="portrait" r:id="rId1"/>
  <headerFooter>
    <oddHeader>&amp;L&amp;"Arial,Regular"&amp;10Pennsylvania's State System of Higher Education | &amp;D
Office of Educational Intelligence | Page &amp;P of &amp;N</oddHeader>
  </headerFooter>
  <rowBreaks count="2" manualBreakCount="2">
    <brk id="69" min="1" max="16" man="1"/>
    <brk id="147" min="1" max="1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F10"/>
  <sheetViews>
    <sheetView showGridLines="0" workbookViewId="0">
      <selection activeCell="J4" sqref="J4"/>
    </sheetView>
  </sheetViews>
  <sheetFormatPr defaultRowHeight="14.25" x14ac:dyDescent="0.2"/>
  <cols>
    <col min="1" max="1" width="24" style="1" customWidth="1"/>
    <col min="2" max="16384" width="9.140625" style="1"/>
  </cols>
  <sheetData>
    <row r="1" spans="1:6" x14ac:dyDescent="0.2">
      <c r="A1" s="61" t="s">
        <v>309</v>
      </c>
      <c r="B1" s="61">
        <v>20191</v>
      </c>
      <c r="C1" s="103"/>
      <c r="D1" s="103"/>
      <c r="E1" s="103"/>
      <c r="F1" s="103"/>
    </row>
    <row r="2" spans="1:6" x14ac:dyDescent="0.2">
      <c r="A2" s="61" t="s">
        <v>310</v>
      </c>
      <c r="B2" s="61" t="s">
        <v>311</v>
      </c>
      <c r="C2" s="103"/>
      <c r="D2" s="103"/>
      <c r="E2" s="103"/>
      <c r="F2" s="103"/>
    </row>
    <row r="3" spans="1:6" x14ac:dyDescent="0.2">
      <c r="A3" s="61" t="s">
        <v>312</v>
      </c>
      <c r="B3" s="61" t="s">
        <v>313</v>
      </c>
      <c r="C3" s="103"/>
      <c r="D3" s="103"/>
      <c r="E3" s="103"/>
      <c r="F3" s="103"/>
    </row>
    <row r="4" spans="1:6" x14ac:dyDescent="0.2">
      <c r="A4" s="62" t="s">
        <v>314</v>
      </c>
      <c r="B4" s="61" t="s">
        <v>315</v>
      </c>
      <c r="C4" s="103"/>
      <c r="D4" s="103"/>
      <c r="E4" s="103"/>
      <c r="F4" s="103"/>
    </row>
    <row r="5" spans="1:6" x14ac:dyDescent="0.2">
      <c r="A5" s="62" t="s">
        <v>316</v>
      </c>
      <c r="B5" s="62" t="s">
        <v>317</v>
      </c>
      <c r="C5" s="103"/>
      <c r="D5" s="103"/>
      <c r="E5" s="103"/>
      <c r="F5" s="103"/>
    </row>
    <row r="6" spans="1:6" x14ac:dyDescent="0.2">
      <c r="A6" s="62" t="s">
        <v>318</v>
      </c>
      <c r="B6" s="61" t="s">
        <v>317</v>
      </c>
      <c r="C6" s="103"/>
      <c r="D6" s="103"/>
      <c r="E6" s="103"/>
      <c r="F6" s="103"/>
    </row>
    <row r="10" spans="1:6" x14ac:dyDescent="0.2">
      <c r="A10" s="103"/>
      <c r="B10" s="103"/>
      <c r="C10" s="103"/>
      <c r="D10" s="103"/>
      <c r="E10" s="103"/>
      <c r="F10" s="103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O65"/>
  <sheetViews>
    <sheetView topLeftCell="A19" zoomScale="90" zoomScaleNormal="90" workbookViewId="0">
      <selection activeCell="B70" sqref="B70"/>
    </sheetView>
  </sheetViews>
  <sheetFormatPr defaultRowHeight="14.25" x14ac:dyDescent="0.2"/>
  <cols>
    <col min="1" max="1" width="3.28515625" style="1" customWidth="1"/>
    <col min="2" max="2" width="23.5703125" style="1" customWidth="1"/>
    <col min="3" max="7" width="15.7109375" style="1" customWidth="1"/>
    <col min="8" max="8" width="17.28515625" style="1" customWidth="1"/>
    <col min="9" max="14" width="15.7109375" style="1" customWidth="1"/>
    <col min="15" max="16384" width="9.140625" style="1"/>
  </cols>
  <sheetData>
    <row r="1" spans="2:15" ht="15" x14ac:dyDescent="0.2">
      <c r="B1" s="161" t="s">
        <v>0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03"/>
    </row>
    <row r="2" spans="2:15" ht="15" x14ac:dyDescent="0.2">
      <c r="B2" s="165" t="s">
        <v>26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"/>
    </row>
    <row r="3" spans="2:15" ht="15" x14ac:dyDescent="0.2">
      <c r="B3" s="166" t="str">
        <f>CONCATENATE("Headcount Enrollment of all Students by University by Race, ", IF(RIGHT(Parameters!B1,1)="1","Fall ","Spring "), IF(RIGHT(Parameters!B1,1)="1",LEFT(Parameters!B1,4),LEFT(Parameters!B1,4) + 1 ))</f>
        <v>Headcount Enrollment of all Students by University by Race, Fall 2019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6"/>
    </row>
    <row r="4" spans="2:15" ht="61.9" customHeight="1" x14ac:dyDescent="0.2">
      <c r="B4" s="10" t="s">
        <v>2</v>
      </c>
      <c r="C4" s="10" t="s">
        <v>27</v>
      </c>
      <c r="D4" s="10" t="s">
        <v>28</v>
      </c>
      <c r="E4" s="10" t="s">
        <v>29</v>
      </c>
      <c r="F4" s="10" t="s">
        <v>30</v>
      </c>
      <c r="G4" s="10" t="s">
        <v>31</v>
      </c>
      <c r="H4" s="10" t="s">
        <v>32</v>
      </c>
      <c r="I4" s="10" t="s">
        <v>33</v>
      </c>
      <c r="J4" s="10" t="s">
        <v>34</v>
      </c>
      <c r="K4" s="10" t="s">
        <v>35</v>
      </c>
      <c r="L4" s="10" t="s">
        <v>36</v>
      </c>
      <c r="M4" s="10" t="s">
        <v>37</v>
      </c>
      <c r="N4" s="10" t="s">
        <v>38</v>
      </c>
      <c r="O4" s="103"/>
    </row>
    <row r="5" spans="2:15" ht="15" customHeight="1" x14ac:dyDescent="0.2">
      <c r="B5" s="67" t="s">
        <v>39</v>
      </c>
      <c r="C5" s="68">
        <v>6771</v>
      </c>
      <c r="D5" s="68">
        <v>617</v>
      </c>
      <c r="E5" s="68">
        <v>26</v>
      </c>
      <c r="F5" s="68">
        <v>103</v>
      </c>
      <c r="G5" s="68">
        <v>549</v>
      </c>
      <c r="H5" s="68">
        <v>4</v>
      </c>
      <c r="I5" s="68">
        <v>52</v>
      </c>
      <c r="J5" s="68">
        <v>414</v>
      </c>
      <c r="K5" s="68">
        <v>153</v>
      </c>
      <c r="L5" s="68">
        <v>8689</v>
      </c>
      <c r="M5" s="68">
        <v>1452</v>
      </c>
      <c r="N5" s="115">
        <v>0.17657700000000001</v>
      </c>
      <c r="O5" s="103"/>
    </row>
    <row r="6" spans="2:15" ht="15" customHeight="1" x14ac:dyDescent="0.2">
      <c r="B6" s="67" t="s">
        <v>40</v>
      </c>
      <c r="C6" s="68">
        <v>5223</v>
      </c>
      <c r="D6" s="68">
        <v>272</v>
      </c>
      <c r="E6" s="68">
        <v>7</v>
      </c>
      <c r="F6" s="68">
        <v>85</v>
      </c>
      <c r="G6" s="68">
        <v>709</v>
      </c>
      <c r="H6" s="68">
        <v>5</v>
      </c>
      <c r="I6" s="68">
        <v>43</v>
      </c>
      <c r="J6" s="68">
        <v>276</v>
      </c>
      <c r="K6" s="68">
        <v>222</v>
      </c>
      <c r="L6" s="68">
        <v>6842</v>
      </c>
      <c r="M6" s="68">
        <v>1300</v>
      </c>
      <c r="N6" s="115">
        <v>0.199294</v>
      </c>
      <c r="O6" s="103"/>
    </row>
    <row r="7" spans="2:15" ht="15" customHeight="1" x14ac:dyDescent="0.2">
      <c r="B7" s="67" t="s">
        <v>41</v>
      </c>
      <c r="C7" s="68">
        <v>3</v>
      </c>
      <c r="D7" s="68">
        <v>68</v>
      </c>
      <c r="E7" s="68">
        <v>1</v>
      </c>
      <c r="F7" s="68">
        <v>3</v>
      </c>
      <c r="G7" s="68">
        <v>481</v>
      </c>
      <c r="H7" s="68">
        <v>0</v>
      </c>
      <c r="I7" s="68">
        <v>2</v>
      </c>
      <c r="J7" s="68">
        <v>29</v>
      </c>
      <c r="K7" s="68">
        <v>31</v>
      </c>
      <c r="L7" s="68">
        <v>618</v>
      </c>
      <c r="M7" s="68">
        <v>584</v>
      </c>
      <c r="N7" s="115">
        <v>0.99488900000000002</v>
      </c>
      <c r="O7" s="103"/>
    </row>
    <row r="8" spans="2:15" ht="15" customHeight="1" x14ac:dyDescent="0.2">
      <c r="B8" s="67" t="s">
        <v>42</v>
      </c>
      <c r="C8" s="68">
        <v>3855</v>
      </c>
      <c r="D8" s="68">
        <v>162</v>
      </c>
      <c r="E8" s="68">
        <v>11</v>
      </c>
      <c r="F8" s="68">
        <v>39</v>
      </c>
      <c r="G8" s="68">
        <v>319</v>
      </c>
      <c r="H8" s="68">
        <v>7</v>
      </c>
      <c r="I8" s="68">
        <v>19</v>
      </c>
      <c r="J8" s="68">
        <v>200</v>
      </c>
      <c r="K8" s="68">
        <v>91</v>
      </c>
      <c r="L8" s="68">
        <v>4703</v>
      </c>
      <c r="M8" s="68">
        <v>629</v>
      </c>
      <c r="N8" s="115">
        <v>0.14027600000000001</v>
      </c>
      <c r="O8" s="103"/>
    </row>
    <row r="9" spans="2:15" ht="15" customHeight="1" x14ac:dyDescent="0.2">
      <c r="B9" s="67" t="s">
        <v>43</v>
      </c>
      <c r="C9" s="68">
        <v>3626</v>
      </c>
      <c r="D9" s="68">
        <v>792</v>
      </c>
      <c r="E9" s="68">
        <v>15</v>
      </c>
      <c r="F9" s="68">
        <v>114</v>
      </c>
      <c r="G9" s="68">
        <v>1129</v>
      </c>
      <c r="H9" s="68">
        <v>11</v>
      </c>
      <c r="I9" s="68">
        <v>66</v>
      </c>
      <c r="J9" s="68">
        <v>201</v>
      </c>
      <c r="K9" s="68">
        <v>260</v>
      </c>
      <c r="L9" s="68">
        <v>6214</v>
      </c>
      <c r="M9" s="68">
        <v>2321</v>
      </c>
      <c r="N9" s="115">
        <v>0.39028000000000002</v>
      </c>
      <c r="O9" s="103"/>
    </row>
    <row r="10" spans="2:15" ht="15" customHeight="1" x14ac:dyDescent="0.2">
      <c r="B10" s="67" t="s">
        <v>44</v>
      </c>
      <c r="C10" s="68">
        <v>3855</v>
      </c>
      <c r="D10" s="68">
        <v>175</v>
      </c>
      <c r="E10" s="68">
        <v>13</v>
      </c>
      <c r="F10" s="68">
        <v>49</v>
      </c>
      <c r="G10" s="68">
        <v>255</v>
      </c>
      <c r="H10" s="68">
        <v>2</v>
      </c>
      <c r="I10" s="68">
        <v>55</v>
      </c>
      <c r="J10" s="68">
        <v>242</v>
      </c>
      <c r="K10" s="68">
        <v>0</v>
      </c>
      <c r="L10" s="68">
        <v>4646</v>
      </c>
      <c r="M10" s="68">
        <v>494</v>
      </c>
      <c r="N10" s="115">
        <v>0.113589</v>
      </c>
      <c r="O10" s="103"/>
    </row>
    <row r="11" spans="2:15" ht="15" customHeight="1" x14ac:dyDescent="0.2">
      <c r="B11" s="67" t="s">
        <v>45</v>
      </c>
      <c r="C11" s="68">
        <v>7677</v>
      </c>
      <c r="D11" s="68">
        <v>453</v>
      </c>
      <c r="E11" s="68">
        <v>14</v>
      </c>
      <c r="F11" s="68">
        <v>135</v>
      </c>
      <c r="G11" s="68">
        <v>1144</v>
      </c>
      <c r="H11" s="68">
        <v>2</v>
      </c>
      <c r="I11" s="68">
        <v>582</v>
      </c>
      <c r="J11" s="68">
        <v>179</v>
      </c>
      <c r="K11" s="68">
        <v>450</v>
      </c>
      <c r="L11" s="68">
        <v>10636</v>
      </c>
      <c r="M11" s="68">
        <v>2198</v>
      </c>
      <c r="N11" s="115">
        <v>0.222582</v>
      </c>
      <c r="O11" s="103"/>
    </row>
    <row r="12" spans="2:15" ht="15" customHeight="1" x14ac:dyDescent="0.2">
      <c r="B12" s="67" t="s">
        <v>46</v>
      </c>
      <c r="C12" s="68">
        <v>6135</v>
      </c>
      <c r="D12" s="68">
        <v>695</v>
      </c>
      <c r="E12" s="68">
        <v>10</v>
      </c>
      <c r="F12" s="68">
        <v>149</v>
      </c>
      <c r="G12" s="68">
        <v>605</v>
      </c>
      <c r="H12" s="68">
        <v>5</v>
      </c>
      <c r="I12" s="68">
        <v>80</v>
      </c>
      <c r="J12" s="68">
        <v>268</v>
      </c>
      <c r="K12" s="68">
        <v>252</v>
      </c>
      <c r="L12" s="68">
        <v>8199</v>
      </c>
      <c r="M12" s="68">
        <v>1716</v>
      </c>
      <c r="N12" s="115">
        <v>0.21856999999999999</v>
      </c>
      <c r="O12" s="103"/>
    </row>
    <row r="13" spans="2:15" ht="15" customHeight="1" x14ac:dyDescent="0.2">
      <c r="B13" s="67" t="s">
        <v>47</v>
      </c>
      <c r="C13" s="68">
        <v>2641</v>
      </c>
      <c r="D13" s="68">
        <v>104</v>
      </c>
      <c r="E13" s="68">
        <v>9</v>
      </c>
      <c r="F13" s="68">
        <v>39</v>
      </c>
      <c r="G13" s="68">
        <v>222</v>
      </c>
      <c r="H13" s="68">
        <v>4</v>
      </c>
      <c r="I13" s="68">
        <v>22</v>
      </c>
      <c r="J13" s="68">
        <v>57</v>
      </c>
      <c r="K13" s="68">
        <v>64</v>
      </c>
      <c r="L13" s="68">
        <v>3162</v>
      </c>
      <c r="M13" s="68">
        <v>442</v>
      </c>
      <c r="N13" s="115">
        <v>0.14336599999999999</v>
      </c>
      <c r="O13" s="103"/>
    </row>
    <row r="14" spans="2:15" ht="15" customHeight="1" x14ac:dyDescent="0.2">
      <c r="B14" s="67" t="s">
        <v>48</v>
      </c>
      <c r="C14" s="68">
        <v>1288</v>
      </c>
      <c r="D14" s="68">
        <v>72</v>
      </c>
      <c r="E14" s="68">
        <v>4</v>
      </c>
      <c r="F14" s="68">
        <v>11</v>
      </c>
      <c r="G14" s="68">
        <v>178</v>
      </c>
      <c r="H14" s="68">
        <v>2</v>
      </c>
      <c r="I14" s="68">
        <v>14</v>
      </c>
      <c r="J14" s="68">
        <v>68</v>
      </c>
      <c r="K14" s="68">
        <v>46</v>
      </c>
      <c r="L14" s="68">
        <v>1683</v>
      </c>
      <c r="M14" s="68">
        <v>313</v>
      </c>
      <c r="N14" s="115">
        <v>0.19550200000000001</v>
      </c>
      <c r="O14" s="103"/>
    </row>
    <row r="15" spans="2:15" ht="15" customHeight="1" x14ac:dyDescent="0.2">
      <c r="B15" s="67" t="s">
        <v>49</v>
      </c>
      <c r="C15" s="68">
        <v>5827</v>
      </c>
      <c r="D15" s="68">
        <v>786</v>
      </c>
      <c r="E15" s="68">
        <v>31</v>
      </c>
      <c r="F15" s="68">
        <v>243</v>
      </c>
      <c r="G15" s="68">
        <v>663</v>
      </c>
      <c r="H15" s="68">
        <v>2</v>
      </c>
      <c r="I15" s="68">
        <v>78</v>
      </c>
      <c r="J15" s="68">
        <v>99</v>
      </c>
      <c r="K15" s="68">
        <v>88</v>
      </c>
      <c r="L15" s="68">
        <v>7817</v>
      </c>
      <c r="M15" s="68">
        <v>1813</v>
      </c>
      <c r="N15" s="115">
        <v>0.23730299999999999</v>
      </c>
      <c r="O15" s="103"/>
    </row>
    <row r="16" spans="2:15" x14ac:dyDescent="0.2">
      <c r="B16" s="67" t="s">
        <v>50</v>
      </c>
      <c r="C16" s="68">
        <v>4565</v>
      </c>
      <c r="D16" s="68">
        <v>363</v>
      </c>
      <c r="E16" s="68">
        <v>4</v>
      </c>
      <c r="F16" s="68">
        <v>91</v>
      </c>
      <c r="G16" s="68">
        <v>703</v>
      </c>
      <c r="H16" s="68">
        <v>0</v>
      </c>
      <c r="I16" s="68">
        <v>57</v>
      </c>
      <c r="J16" s="68">
        <v>65</v>
      </c>
      <c r="K16" s="68">
        <v>248</v>
      </c>
      <c r="L16" s="68">
        <v>6096</v>
      </c>
      <c r="M16" s="68">
        <v>1409</v>
      </c>
      <c r="N16" s="115">
        <v>0.23585500000000001</v>
      </c>
      <c r="O16" s="103"/>
    </row>
    <row r="17" spans="2:15" x14ac:dyDescent="0.2">
      <c r="B17" s="67" t="s">
        <v>51</v>
      </c>
      <c r="C17" s="68">
        <v>7526</v>
      </c>
      <c r="D17" s="68">
        <v>218</v>
      </c>
      <c r="E17" s="68">
        <v>12</v>
      </c>
      <c r="F17" s="68">
        <v>95</v>
      </c>
      <c r="G17" s="68">
        <v>378</v>
      </c>
      <c r="H17" s="68">
        <v>4</v>
      </c>
      <c r="I17" s="68">
        <v>72</v>
      </c>
      <c r="J17" s="68">
        <v>173</v>
      </c>
      <c r="K17" s="68">
        <v>328</v>
      </c>
      <c r="L17" s="68">
        <v>8806</v>
      </c>
      <c r="M17" s="68">
        <v>1035</v>
      </c>
      <c r="N17" s="115">
        <v>0.120897</v>
      </c>
      <c r="O17" s="103"/>
    </row>
    <row r="18" spans="2:15" x14ac:dyDescent="0.2">
      <c r="B18" s="67" t="s">
        <v>52</v>
      </c>
      <c r="C18" s="68">
        <v>13027</v>
      </c>
      <c r="D18" s="68">
        <v>1062</v>
      </c>
      <c r="E18" s="68">
        <v>22</v>
      </c>
      <c r="F18" s="68">
        <v>466</v>
      </c>
      <c r="G18" s="68">
        <v>2047</v>
      </c>
      <c r="H18" s="68">
        <v>12</v>
      </c>
      <c r="I18" s="68">
        <v>110</v>
      </c>
      <c r="J18" s="68">
        <v>335</v>
      </c>
      <c r="K18" s="68">
        <v>610</v>
      </c>
      <c r="L18" s="68">
        <v>17691</v>
      </c>
      <c r="M18" s="68">
        <v>4219</v>
      </c>
      <c r="N18" s="115">
        <v>0.24463599999999999</v>
      </c>
      <c r="O18" s="103"/>
    </row>
    <row r="19" spans="2:15" x14ac:dyDescent="0.2">
      <c r="B19" s="45" t="s">
        <v>22</v>
      </c>
      <c r="C19" s="46">
        <f>SUBTOTAL(109,'Table 2'!$C$5:$C$18)</f>
        <v>72019</v>
      </c>
      <c r="D19" s="46">
        <f>SUBTOTAL(109,'Table 2'!$D$5:$D$18)</f>
        <v>5839</v>
      </c>
      <c r="E19" s="46">
        <f>SUBTOTAL(109,'Table 2'!$E$5:$E$18)</f>
        <v>179</v>
      </c>
      <c r="F19" s="46">
        <f>SUBTOTAL(109,'Table 2'!$F$5:$F$18)</f>
        <v>1622</v>
      </c>
      <c r="G19" s="46">
        <f>SUBTOTAL(109,'Table 2'!$G$5:$G$18)</f>
        <v>9382</v>
      </c>
      <c r="H19" s="46">
        <f>SUBTOTAL(109,'Table 2'!$H$5:$H$18)</f>
        <v>60</v>
      </c>
      <c r="I19" s="46">
        <f>SUBTOTAL(109,'Table 2'!$I$5:$I$18)</f>
        <v>1252</v>
      </c>
      <c r="J19" s="46">
        <f>SUBTOTAL(109,'Table 2'!$J$5:$J$18)</f>
        <v>2606</v>
      </c>
      <c r="K19" s="46">
        <f>SUBTOTAL(109,'Table 2'!$K$5:$K$18)</f>
        <v>2843</v>
      </c>
      <c r="L19" s="46">
        <f>SUBTOTAL(109,'Table 2'!$L$5:$L$18)</f>
        <v>95802</v>
      </c>
      <c r="M19" s="46">
        <f>SUBTOTAL(109,'Table 2'!$M$5:$M$18)</f>
        <v>19925</v>
      </c>
      <c r="N19" s="69">
        <f>('Table 2'!$D$19 +'Table 2'!$E$19 + 'Table 2'!$F$19 + 'Table 2'!$G$19 + 'Table 2'!$H$19 + 'Table 2'!$K$19) / ('Table 2'!$C$19 + 'Table 2'!$D$19 + 'Table 2'!$E$19 + 'Table 2'!$F$19 +'Table 2'!$G$19 + 'Table 2'!$H$19 +'Table 2'!$K$19)</f>
        <v>0.21670799617158271</v>
      </c>
      <c r="O19" s="103"/>
    </row>
    <row r="20" spans="2:15" x14ac:dyDescent="0.2">
      <c r="B20" s="116" t="s">
        <v>53</v>
      </c>
      <c r="C20" s="117">
        <f>'Table 2'!$C$19 / 'Table 2'!$L$19</f>
        <v>0.7517483977369992</v>
      </c>
      <c r="D20" s="117">
        <f>'Table 2'!$D$19 / 'Table 2'!$L$19</f>
        <v>6.0948623202020838E-2</v>
      </c>
      <c r="E20" s="117">
        <f>'Table 2'!$E$19 /'Table 2'!$L$19</f>
        <v>1.8684369846140999E-3</v>
      </c>
      <c r="F20" s="117">
        <f>'Table 2'!$F$19 / 'Table 2'!$L$19</f>
        <v>1.6930753011419386E-2</v>
      </c>
      <c r="G20" s="117">
        <f>'Table 2'!$G$19 /'Table 2'!$L$19</f>
        <v>9.7931149662846287E-2</v>
      </c>
      <c r="H20" s="117">
        <f>'Table 2'!$H$19 /'Table 2'!$L$19</f>
        <v>6.2629172668629053E-4</v>
      </c>
      <c r="I20" s="117">
        <f>'Table 2'!$I$19 / 'Table 2'!$L$19</f>
        <v>1.3068620696853928E-2</v>
      </c>
      <c r="J20" s="117">
        <f>'Table 2'!$J$19 /'Table 2'!$L$19</f>
        <v>2.7201937329074551E-2</v>
      </c>
      <c r="K20" s="117">
        <f>'Table 2'!$K$19 /'Table 2'!$L$19</f>
        <v>2.9675789649485397E-2</v>
      </c>
      <c r="L20" s="117"/>
      <c r="M20" s="117"/>
      <c r="N20" s="118"/>
      <c r="O20" s="103"/>
    </row>
    <row r="21" spans="2:15" x14ac:dyDescent="0.2">
      <c r="B21" s="119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1"/>
    </row>
    <row r="22" spans="2:15" x14ac:dyDescent="0.2">
      <c r="B22" s="119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1"/>
    </row>
    <row r="23" spans="2:15" ht="15" x14ac:dyDescent="0.2">
      <c r="B23" s="166" t="str">
        <f>CONCATENATE("Headcount Enrollment of Undergraduate Students by University by Race, ",  IF(RIGHT(Parameters!B1,1)="1","Fall ","Spring "), IF(RIGHT(Parameters!B1,1)="1",LEFT(Parameters!B1,4),LEFT(Parameters!B1,4) + 1 ))</f>
        <v>Headcount Enrollment of Undergraduate Students by University by Race, Fall 2019</v>
      </c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21"/>
    </row>
    <row r="24" spans="2:15" ht="42.75" x14ac:dyDescent="0.2">
      <c r="B24" s="10" t="s">
        <v>2</v>
      </c>
      <c r="C24" s="10" t="s">
        <v>27</v>
      </c>
      <c r="D24" s="10" t="s">
        <v>28</v>
      </c>
      <c r="E24" s="10" t="s">
        <v>29</v>
      </c>
      <c r="F24" s="10" t="s">
        <v>30</v>
      </c>
      <c r="G24" s="10" t="s">
        <v>31</v>
      </c>
      <c r="H24" s="10" t="s">
        <v>32</v>
      </c>
      <c r="I24" s="10" t="s">
        <v>33</v>
      </c>
      <c r="J24" s="10" t="s">
        <v>34</v>
      </c>
      <c r="K24" s="10" t="s">
        <v>35</v>
      </c>
      <c r="L24" s="10" t="s">
        <v>36</v>
      </c>
      <c r="M24" s="10" t="s">
        <v>37</v>
      </c>
      <c r="N24" s="10" t="s">
        <v>38</v>
      </c>
      <c r="O24" s="103"/>
    </row>
    <row r="25" spans="2:15" x14ac:dyDescent="0.2">
      <c r="B25" s="67" t="s">
        <v>39</v>
      </c>
      <c r="C25" s="122">
        <v>6172</v>
      </c>
      <c r="D25" s="122">
        <v>593</v>
      </c>
      <c r="E25" s="122">
        <v>23</v>
      </c>
      <c r="F25" s="122">
        <v>92</v>
      </c>
      <c r="G25" s="122">
        <v>521</v>
      </c>
      <c r="H25" s="122">
        <v>3</v>
      </c>
      <c r="I25" s="122">
        <v>45</v>
      </c>
      <c r="J25" s="122">
        <v>410</v>
      </c>
      <c r="K25" s="122">
        <v>133</v>
      </c>
      <c r="L25" s="122">
        <v>7992</v>
      </c>
      <c r="M25" s="122">
        <v>1365</v>
      </c>
      <c r="N25" s="123">
        <v>0.18110599999999999</v>
      </c>
      <c r="O25" s="103"/>
    </row>
    <row r="26" spans="2:15" x14ac:dyDescent="0.2">
      <c r="B26" s="67" t="s">
        <v>40</v>
      </c>
      <c r="C26" s="122">
        <v>3669</v>
      </c>
      <c r="D26" s="122">
        <v>194</v>
      </c>
      <c r="E26" s="122">
        <v>5</v>
      </c>
      <c r="F26" s="122">
        <v>59</v>
      </c>
      <c r="G26" s="122">
        <v>557</v>
      </c>
      <c r="H26" s="122">
        <v>4</v>
      </c>
      <c r="I26" s="122">
        <v>37</v>
      </c>
      <c r="J26" s="122">
        <v>150</v>
      </c>
      <c r="K26" s="122">
        <v>181</v>
      </c>
      <c r="L26" s="122">
        <v>4856</v>
      </c>
      <c r="M26" s="122">
        <v>1000</v>
      </c>
      <c r="N26" s="123">
        <v>0.21417800000000001</v>
      </c>
      <c r="O26" s="103"/>
    </row>
    <row r="27" spans="2:15" x14ac:dyDescent="0.2">
      <c r="B27" s="67" t="s">
        <v>41</v>
      </c>
      <c r="C27" s="122">
        <v>3</v>
      </c>
      <c r="D27" s="122">
        <v>68</v>
      </c>
      <c r="E27" s="122">
        <v>1</v>
      </c>
      <c r="F27" s="122">
        <v>3</v>
      </c>
      <c r="G27" s="122">
        <v>481</v>
      </c>
      <c r="H27" s="122">
        <v>0</v>
      </c>
      <c r="I27" s="122">
        <v>2</v>
      </c>
      <c r="J27" s="122">
        <v>29</v>
      </c>
      <c r="K27" s="122">
        <v>31</v>
      </c>
      <c r="L27" s="122">
        <v>618</v>
      </c>
      <c r="M27" s="122">
        <v>584</v>
      </c>
      <c r="N27" s="123">
        <v>0.99488900000000002</v>
      </c>
      <c r="O27" s="103"/>
    </row>
    <row r="28" spans="2:15" x14ac:dyDescent="0.2">
      <c r="B28" s="67" t="s">
        <v>42</v>
      </c>
      <c r="C28" s="122">
        <v>3077</v>
      </c>
      <c r="D28" s="122">
        <v>121</v>
      </c>
      <c r="E28" s="122">
        <v>8</v>
      </c>
      <c r="F28" s="122">
        <v>31</v>
      </c>
      <c r="G28" s="122">
        <v>277</v>
      </c>
      <c r="H28" s="122">
        <v>6</v>
      </c>
      <c r="I28" s="122">
        <v>17</v>
      </c>
      <c r="J28" s="122">
        <v>159</v>
      </c>
      <c r="K28" s="122">
        <v>80</v>
      </c>
      <c r="L28" s="122">
        <v>3776</v>
      </c>
      <c r="M28" s="122">
        <v>523</v>
      </c>
      <c r="N28" s="123">
        <v>0.14527699999999999</v>
      </c>
      <c r="O28" s="103"/>
    </row>
    <row r="29" spans="2:15" x14ac:dyDescent="0.2">
      <c r="B29" s="67" t="s">
        <v>43</v>
      </c>
      <c r="C29" s="122">
        <v>3017</v>
      </c>
      <c r="D29" s="122">
        <v>732</v>
      </c>
      <c r="E29" s="122">
        <v>14</v>
      </c>
      <c r="F29" s="122">
        <v>104</v>
      </c>
      <c r="G29" s="122">
        <v>1084</v>
      </c>
      <c r="H29" s="122">
        <v>10</v>
      </c>
      <c r="I29" s="122">
        <v>37</v>
      </c>
      <c r="J29" s="122">
        <v>182</v>
      </c>
      <c r="K29" s="122">
        <v>237</v>
      </c>
      <c r="L29" s="122">
        <v>5417</v>
      </c>
      <c r="M29" s="122">
        <v>2181</v>
      </c>
      <c r="N29" s="123">
        <v>0.41958400000000001</v>
      </c>
      <c r="O29" s="103"/>
    </row>
    <row r="30" spans="2:15" x14ac:dyDescent="0.2">
      <c r="B30" s="67" t="s">
        <v>44</v>
      </c>
      <c r="C30" s="122">
        <v>2784</v>
      </c>
      <c r="D30" s="122">
        <v>137</v>
      </c>
      <c r="E30" s="122">
        <v>9</v>
      </c>
      <c r="F30" s="122">
        <v>35</v>
      </c>
      <c r="G30" s="122">
        <v>186</v>
      </c>
      <c r="H30" s="122">
        <v>0</v>
      </c>
      <c r="I30" s="122">
        <v>46</v>
      </c>
      <c r="J30" s="122">
        <v>202</v>
      </c>
      <c r="K30" s="122">
        <v>0</v>
      </c>
      <c r="L30" s="122">
        <v>3399</v>
      </c>
      <c r="M30" s="122">
        <v>367</v>
      </c>
      <c r="N30" s="123">
        <v>0.11647</v>
      </c>
      <c r="O30" s="103"/>
    </row>
    <row r="31" spans="2:15" x14ac:dyDescent="0.2">
      <c r="B31" s="67" t="s">
        <v>45</v>
      </c>
      <c r="C31" s="122">
        <v>6276</v>
      </c>
      <c r="D31" s="122">
        <v>401</v>
      </c>
      <c r="E31" s="122">
        <v>10</v>
      </c>
      <c r="F31" s="122">
        <v>103</v>
      </c>
      <c r="G31" s="122">
        <v>999</v>
      </c>
      <c r="H31" s="122">
        <v>2</v>
      </c>
      <c r="I31" s="122">
        <v>229</v>
      </c>
      <c r="J31" s="122">
        <v>137</v>
      </c>
      <c r="K31" s="122">
        <v>410</v>
      </c>
      <c r="L31" s="122">
        <v>8567</v>
      </c>
      <c r="M31" s="122">
        <v>1925</v>
      </c>
      <c r="N31" s="123">
        <v>0.23472699999999999</v>
      </c>
      <c r="O31" s="103"/>
    </row>
    <row r="32" spans="2:15" x14ac:dyDescent="0.2">
      <c r="B32" s="67" t="s">
        <v>46</v>
      </c>
      <c r="C32" s="68">
        <v>5341</v>
      </c>
      <c r="D32" s="68">
        <v>628</v>
      </c>
      <c r="E32" s="68">
        <v>10</v>
      </c>
      <c r="F32" s="68">
        <v>139</v>
      </c>
      <c r="G32" s="68">
        <v>551</v>
      </c>
      <c r="H32" s="68">
        <v>4</v>
      </c>
      <c r="I32" s="68">
        <v>70</v>
      </c>
      <c r="J32" s="68">
        <v>238</v>
      </c>
      <c r="K32" s="68">
        <v>223</v>
      </c>
      <c r="L32" s="68">
        <v>7204</v>
      </c>
      <c r="M32" s="68">
        <v>1555</v>
      </c>
      <c r="N32" s="115">
        <v>0.225493</v>
      </c>
      <c r="O32" s="103"/>
    </row>
    <row r="33" spans="2:14" x14ac:dyDescent="0.2">
      <c r="B33" s="67" t="s">
        <v>47</v>
      </c>
      <c r="C33" s="68">
        <v>2297</v>
      </c>
      <c r="D33" s="68">
        <v>91</v>
      </c>
      <c r="E33" s="68">
        <v>7</v>
      </c>
      <c r="F33" s="68">
        <v>28</v>
      </c>
      <c r="G33" s="68">
        <v>204</v>
      </c>
      <c r="H33" s="68">
        <v>4</v>
      </c>
      <c r="I33" s="68">
        <v>22</v>
      </c>
      <c r="J33" s="68">
        <v>43</v>
      </c>
      <c r="K33" s="68">
        <v>56</v>
      </c>
      <c r="L33" s="68">
        <v>2752</v>
      </c>
      <c r="M33" s="68">
        <v>390</v>
      </c>
      <c r="N33" s="115">
        <v>0.14514299999999999</v>
      </c>
    </row>
    <row r="34" spans="2:14" x14ac:dyDescent="0.2">
      <c r="B34" s="67" t="s">
        <v>48</v>
      </c>
      <c r="C34" s="68">
        <v>1265</v>
      </c>
      <c r="D34" s="68">
        <v>72</v>
      </c>
      <c r="E34" s="68">
        <v>4</v>
      </c>
      <c r="F34" s="68">
        <v>11</v>
      </c>
      <c r="G34" s="68">
        <v>178</v>
      </c>
      <c r="H34" s="68">
        <v>2</v>
      </c>
      <c r="I34" s="68">
        <v>14</v>
      </c>
      <c r="J34" s="68">
        <v>68</v>
      </c>
      <c r="K34" s="68">
        <v>46</v>
      </c>
      <c r="L34" s="68">
        <v>1660</v>
      </c>
      <c r="M34" s="68">
        <v>313</v>
      </c>
      <c r="N34" s="115">
        <v>0.198352</v>
      </c>
    </row>
    <row r="35" spans="2:14" x14ac:dyDescent="0.2">
      <c r="B35" s="67" t="s">
        <v>49</v>
      </c>
      <c r="C35" s="68">
        <v>4971</v>
      </c>
      <c r="D35" s="68">
        <v>722</v>
      </c>
      <c r="E35" s="68">
        <v>31</v>
      </c>
      <c r="F35" s="68">
        <v>218</v>
      </c>
      <c r="G35" s="68">
        <v>615</v>
      </c>
      <c r="H35" s="68">
        <v>2</v>
      </c>
      <c r="I35" s="68">
        <v>74</v>
      </c>
      <c r="J35" s="68">
        <v>91</v>
      </c>
      <c r="K35" s="68">
        <v>70</v>
      </c>
      <c r="L35" s="68">
        <v>6794</v>
      </c>
      <c r="M35" s="68">
        <v>1658</v>
      </c>
      <c r="N35" s="115">
        <v>0.25011299999999997</v>
      </c>
    </row>
    <row r="36" spans="2:14" x14ac:dyDescent="0.2">
      <c r="B36" s="67" t="s">
        <v>50</v>
      </c>
      <c r="C36" s="68">
        <v>3905</v>
      </c>
      <c r="D36" s="68">
        <v>328</v>
      </c>
      <c r="E36" s="68">
        <v>4</v>
      </c>
      <c r="F36" s="68">
        <v>76</v>
      </c>
      <c r="G36" s="68">
        <v>648</v>
      </c>
      <c r="H36" s="68">
        <v>0</v>
      </c>
      <c r="I36" s="68">
        <v>37</v>
      </c>
      <c r="J36" s="68">
        <v>53</v>
      </c>
      <c r="K36" s="68">
        <v>235</v>
      </c>
      <c r="L36" s="68">
        <v>5286</v>
      </c>
      <c r="M36" s="68">
        <v>1291</v>
      </c>
      <c r="N36" s="115">
        <v>0.24845999999999999</v>
      </c>
    </row>
    <row r="37" spans="2:14" x14ac:dyDescent="0.2">
      <c r="B37" s="67" t="s">
        <v>51</v>
      </c>
      <c r="C37" s="68">
        <v>6368</v>
      </c>
      <c r="D37" s="68">
        <v>189</v>
      </c>
      <c r="E37" s="68">
        <v>9</v>
      </c>
      <c r="F37" s="68">
        <v>76</v>
      </c>
      <c r="G37" s="68">
        <v>340</v>
      </c>
      <c r="H37" s="68">
        <v>4</v>
      </c>
      <c r="I37" s="68">
        <v>69</v>
      </c>
      <c r="J37" s="68">
        <v>108</v>
      </c>
      <c r="K37" s="68">
        <v>305</v>
      </c>
      <c r="L37" s="68">
        <v>7468</v>
      </c>
      <c r="M37" s="68">
        <v>923</v>
      </c>
      <c r="N37" s="115">
        <v>0.12659400000000001</v>
      </c>
    </row>
    <row r="38" spans="2:14" x14ac:dyDescent="0.2">
      <c r="B38" s="67" t="s">
        <v>52</v>
      </c>
      <c r="C38" s="68">
        <v>10824</v>
      </c>
      <c r="D38" s="68">
        <v>918</v>
      </c>
      <c r="E38" s="68">
        <v>18</v>
      </c>
      <c r="F38" s="68">
        <v>374</v>
      </c>
      <c r="G38" s="68">
        <v>1611</v>
      </c>
      <c r="H38" s="68">
        <v>9</v>
      </c>
      <c r="I38" s="68">
        <v>58</v>
      </c>
      <c r="J38" s="68">
        <v>286</v>
      </c>
      <c r="K38" s="68">
        <v>539</v>
      </c>
      <c r="L38" s="68">
        <v>14637</v>
      </c>
      <c r="M38" s="68">
        <v>3469</v>
      </c>
      <c r="N38" s="115">
        <v>0.24270600000000001</v>
      </c>
    </row>
    <row r="39" spans="2:14" x14ac:dyDescent="0.2">
      <c r="B39" s="45" t="s">
        <v>22</v>
      </c>
      <c r="C39" s="51">
        <f>SUBTOTAL(109,'Table 2'!$C$25:$C$38)</f>
        <v>59969</v>
      </c>
      <c r="D39" s="51">
        <f>SUBTOTAL(109,'Table 2'!$D$25:$D$38)</f>
        <v>5194</v>
      </c>
      <c r="E39" s="51">
        <f>SUBTOTAL(109,'Table 2'!$E$25:$E$38)</f>
        <v>153</v>
      </c>
      <c r="F39" s="51">
        <f>SUBTOTAL(109,'Table 2'!$F$25:$F$38)</f>
        <v>1349</v>
      </c>
      <c r="G39" s="51">
        <f>SUBTOTAL(109,'Table 2'!$G$25:$G$38)</f>
        <v>8252</v>
      </c>
      <c r="H39" s="51">
        <f>SUBTOTAL(109,'Table 2'!$H$25:$H$38)</f>
        <v>50</v>
      </c>
      <c r="I39" s="51">
        <f>SUBTOTAL(109,'Table 2'!$I$25:$I$38)</f>
        <v>757</v>
      </c>
      <c r="J39" s="51">
        <f>SUBTOTAL(109,'Table 2'!$J$25:$J$38)</f>
        <v>2156</v>
      </c>
      <c r="K39" s="51">
        <f>SUBTOTAL(109,'Table 2'!$K$25:$K$38)</f>
        <v>2546</v>
      </c>
      <c r="L39" s="51">
        <f>SUBTOTAL(109,'Table 2'!$L$25:$L$38)</f>
        <v>80426</v>
      </c>
      <c r="M39" s="51">
        <f>SUBTOTAL(109,'Table 2'!$M$25:$M$38)</f>
        <v>17544</v>
      </c>
      <c r="N39" s="69">
        <f>('Table 2'!$D$39 +'Table 2'!$E$39 + 'Table 2'!$F$39 + 'Table 2'!$G$39 + 'Table 2'!$H$39 + 'Table 2'!$K$39) / ('Table 2'!$C$39 + 'Table 2'!$D$39 + 'Table 2'!$E$39 + 'Table 2'!$F$39 +'Table 2'!$G$39 + 'Table 2'!$H$39 +'Table 2'!$K$39)</f>
        <v>0.22633622747152091</v>
      </c>
    </row>
    <row r="40" spans="2:14" x14ac:dyDescent="0.2">
      <c r="B40" s="116" t="s">
        <v>53</v>
      </c>
      <c r="C40" s="124">
        <f>'Table 2'!$C$39 / 'Table 2'!$L$39</f>
        <v>0.74564195658120513</v>
      </c>
      <c r="D40" s="124">
        <f>'Table 2'!$D$39 / 'Table 2'!$L$39</f>
        <v>6.4581105612612835E-2</v>
      </c>
      <c r="E40" s="124">
        <f>'Table 2'!$E$39 /'Table 2'!$L$39</f>
        <v>1.9023698803869395E-3</v>
      </c>
      <c r="F40" s="124">
        <f>'Table 2'!$F$39 / 'Table 2'!$L$39</f>
        <v>1.6773182801581576E-2</v>
      </c>
      <c r="G40" s="124">
        <f>'Table 2'!$G$39 /'Table 2'!$L$39</f>
        <v>0.10260363564021585</v>
      </c>
      <c r="H40" s="124">
        <f>'Table 2'!$H$39 /'Table 2'!$L$39</f>
        <v>6.216895033944247E-4</v>
      </c>
      <c r="I40" s="124">
        <f>'Table 2'!$I$39 / 'Table 2'!$L$39</f>
        <v>9.4123790813915899E-3</v>
      </c>
      <c r="J40" s="124">
        <f>'Table 2'!$J$39 /'Table 2'!$L$39</f>
        <v>2.6807251386367591E-2</v>
      </c>
      <c r="K40" s="124">
        <f>'Table 2'!$K$39 /'Table 2'!$L$39</f>
        <v>3.1656429512844107E-2</v>
      </c>
      <c r="L40" s="124"/>
      <c r="M40" s="124"/>
      <c r="N40" s="125"/>
    </row>
    <row r="41" spans="2:14" x14ac:dyDescent="0.2">
      <c r="B41" s="119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</row>
    <row r="42" spans="2:14" x14ac:dyDescent="0.2">
      <c r="B42" s="119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</row>
    <row r="43" spans="2:14" ht="15" x14ac:dyDescent="0.2">
      <c r="B43" s="166" t="str">
        <f>CONCATENATE("Headcount Enrollment of Graduate Students by University by Race, ", IF(RIGHT(Parameters!B1,1)="1","Fall ","Spring "), IF(RIGHT(Parameters!B1,1)="1",LEFT(Parameters!B1,4),LEFT(Parameters!B1,4) + 1 ))</f>
        <v>Headcount Enrollment of Graduate Students by University by Race, Fall 2019</v>
      </c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</row>
    <row r="44" spans="2:14" ht="42.75" x14ac:dyDescent="0.2">
      <c r="B44" s="10" t="s">
        <v>2</v>
      </c>
      <c r="C44" s="10" t="s">
        <v>27</v>
      </c>
      <c r="D44" s="10" t="s">
        <v>28</v>
      </c>
      <c r="E44" s="10" t="s">
        <v>29</v>
      </c>
      <c r="F44" s="10" t="s">
        <v>30</v>
      </c>
      <c r="G44" s="10" t="s">
        <v>31</v>
      </c>
      <c r="H44" s="10" t="s">
        <v>32</v>
      </c>
      <c r="I44" s="10" t="s">
        <v>33</v>
      </c>
      <c r="J44" s="10" t="s">
        <v>34</v>
      </c>
      <c r="K44" s="10" t="s">
        <v>35</v>
      </c>
      <c r="L44" s="10" t="s">
        <v>36</v>
      </c>
      <c r="M44" s="10" t="s">
        <v>37</v>
      </c>
      <c r="N44" s="10" t="s">
        <v>38</v>
      </c>
    </row>
    <row r="45" spans="2:14" x14ac:dyDescent="0.2">
      <c r="B45" s="67" t="s">
        <v>39</v>
      </c>
      <c r="C45" s="68">
        <v>599</v>
      </c>
      <c r="D45" s="68">
        <v>24</v>
      </c>
      <c r="E45" s="68">
        <v>3</v>
      </c>
      <c r="F45" s="68">
        <v>11</v>
      </c>
      <c r="G45" s="68">
        <v>28</v>
      </c>
      <c r="H45" s="68">
        <v>1</v>
      </c>
      <c r="I45" s="68">
        <v>7</v>
      </c>
      <c r="J45" s="68">
        <v>4</v>
      </c>
      <c r="K45" s="68">
        <v>20</v>
      </c>
      <c r="L45" s="68">
        <v>697</v>
      </c>
      <c r="M45" s="68">
        <v>87</v>
      </c>
      <c r="N45" s="115">
        <v>0.12682199999999999</v>
      </c>
    </row>
    <row r="46" spans="2:14" x14ac:dyDescent="0.2">
      <c r="B46" s="67" t="s">
        <v>40</v>
      </c>
      <c r="C46" s="68">
        <v>1554</v>
      </c>
      <c r="D46" s="68">
        <v>78</v>
      </c>
      <c r="E46" s="68">
        <v>2</v>
      </c>
      <c r="F46" s="68">
        <v>26</v>
      </c>
      <c r="G46" s="68">
        <v>152</v>
      </c>
      <c r="H46" s="68">
        <v>1</v>
      </c>
      <c r="I46" s="68">
        <v>6</v>
      </c>
      <c r="J46" s="68">
        <v>126</v>
      </c>
      <c r="K46" s="68">
        <v>41</v>
      </c>
      <c r="L46" s="68">
        <v>1986</v>
      </c>
      <c r="M46" s="68">
        <v>300</v>
      </c>
      <c r="N46" s="115">
        <v>0.16181200000000001</v>
      </c>
    </row>
    <row r="47" spans="2:14" x14ac:dyDescent="0.2">
      <c r="B47" s="67" t="s">
        <v>42</v>
      </c>
      <c r="C47" s="68">
        <v>778</v>
      </c>
      <c r="D47" s="68">
        <v>41</v>
      </c>
      <c r="E47" s="68">
        <v>3</v>
      </c>
      <c r="F47" s="68">
        <v>8</v>
      </c>
      <c r="G47" s="68">
        <v>42</v>
      </c>
      <c r="H47" s="68">
        <v>1</v>
      </c>
      <c r="I47" s="68">
        <v>2</v>
      </c>
      <c r="J47" s="68">
        <v>41</v>
      </c>
      <c r="K47" s="68">
        <v>11</v>
      </c>
      <c r="L47" s="68">
        <v>927</v>
      </c>
      <c r="M47" s="68">
        <v>106</v>
      </c>
      <c r="N47" s="115">
        <v>0.119909</v>
      </c>
    </row>
    <row r="48" spans="2:14" x14ac:dyDescent="0.2">
      <c r="B48" s="67" t="s">
        <v>43</v>
      </c>
      <c r="C48" s="68">
        <v>609</v>
      </c>
      <c r="D48" s="68">
        <v>60</v>
      </c>
      <c r="E48" s="68">
        <v>1</v>
      </c>
      <c r="F48" s="68">
        <v>10</v>
      </c>
      <c r="G48" s="68">
        <v>45</v>
      </c>
      <c r="H48" s="68">
        <v>1</v>
      </c>
      <c r="I48" s="68">
        <v>29</v>
      </c>
      <c r="J48" s="68">
        <v>19</v>
      </c>
      <c r="K48" s="68">
        <v>23</v>
      </c>
      <c r="L48" s="68">
        <v>797</v>
      </c>
      <c r="M48" s="68">
        <v>140</v>
      </c>
      <c r="N48" s="115">
        <v>0.186915</v>
      </c>
    </row>
    <row r="49" spans="2:14" x14ac:dyDescent="0.2">
      <c r="B49" s="67" t="s">
        <v>44</v>
      </c>
      <c r="C49" s="68">
        <v>1071</v>
      </c>
      <c r="D49" s="68">
        <v>38</v>
      </c>
      <c r="E49" s="68">
        <v>4</v>
      </c>
      <c r="F49" s="68">
        <v>14</v>
      </c>
      <c r="G49" s="68">
        <v>69</v>
      </c>
      <c r="H49" s="68">
        <v>2</v>
      </c>
      <c r="I49" s="68">
        <v>9</v>
      </c>
      <c r="J49" s="68">
        <v>40</v>
      </c>
      <c r="K49" s="68">
        <v>0</v>
      </c>
      <c r="L49" s="68">
        <v>1247</v>
      </c>
      <c r="M49" s="68">
        <v>127</v>
      </c>
      <c r="N49" s="115">
        <v>0.10600999999999999</v>
      </c>
    </row>
    <row r="50" spans="2:14" x14ac:dyDescent="0.2">
      <c r="B50" s="67" t="s">
        <v>45</v>
      </c>
      <c r="C50" s="68">
        <v>1401</v>
      </c>
      <c r="D50" s="68">
        <v>52</v>
      </c>
      <c r="E50" s="68">
        <v>4</v>
      </c>
      <c r="F50" s="68">
        <v>32</v>
      </c>
      <c r="G50" s="68">
        <v>145</v>
      </c>
      <c r="H50" s="68">
        <v>0</v>
      </c>
      <c r="I50" s="68">
        <v>353</v>
      </c>
      <c r="J50" s="68">
        <v>42</v>
      </c>
      <c r="K50" s="68">
        <v>40</v>
      </c>
      <c r="L50" s="68">
        <v>2069</v>
      </c>
      <c r="M50" s="68">
        <v>273</v>
      </c>
      <c r="N50" s="115">
        <v>0.163082</v>
      </c>
    </row>
    <row r="51" spans="2:14" x14ac:dyDescent="0.2">
      <c r="B51" s="67" t="s">
        <v>46</v>
      </c>
      <c r="C51" s="68">
        <v>794</v>
      </c>
      <c r="D51" s="68">
        <v>67</v>
      </c>
      <c r="E51" s="68">
        <v>0</v>
      </c>
      <c r="F51" s="68">
        <v>10</v>
      </c>
      <c r="G51" s="68">
        <v>54</v>
      </c>
      <c r="H51" s="68">
        <v>1</v>
      </c>
      <c r="I51" s="68">
        <v>10</v>
      </c>
      <c r="J51" s="68">
        <v>30</v>
      </c>
      <c r="K51" s="68">
        <v>29</v>
      </c>
      <c r="L51" s="68">
        <v>995</v>
      </c>
      <c r="M51" s="68">
        <v>161</v>
      </c>
      <c r="N51" s="115">
        <v>0.16858600000000001</v>
      </c>
    </row>
    <row r="52" spans="2:14" x14ac:dyDescent="0.2">
      <c r="B52" s="67" t="s">
        <v>47</v>
      </c>
      <c r="C52" s="68">
        <v>344</v>
      </c>
      <c r="D52" s="68">
        <v>13</v>
      </c>
      <c r="E52" s="68">
        <v>2</v>
      </c>
      <c r="F52" s="68">
        <v>11</v>
      </c>
      <c r="G52" s="68">
        <v>18</v>
      </c>
      <c r="H52" s="68">
        <v>0</v>
      </c>
      <c r="I52" s="68">
        <v>0</v>
      </c>
      <c r="J52" s="68">
        <v>14</v>
      </c>
      <c r="K52" s="68">
        <v>8</v>
      </c>
      <c r="L52" s="68">
        <v>410</v>
      </c>
      <c r="M52" s="68">
        <v>52</v>
      </c>
      <c r="N52" s="115">
        <v>0.13131300000000001</v>
      </c>
    </row>
    <row r="53" spans="2:14" x14ac:dyDescent="0.2">
      <c r="B53" s="67" t="s">
        <v>48</v>
      </c>
      <c r="C53" s="68">
        <v>23</v>
      </c>
      <c r="D53" s="68">
        <v>0</v>
      </c>
      <c r="E53" s="68">
        <v>0</v>
      </c>
      <c r="F53" s="68">
        <v>0</v>
      </c>
      <c r="G53" s="68">
        <v>0</v>
      </c>
      <c r="H53" s="68">
        <v>0</v>
      </c>
      <c r="I53" s="68">
        <v>0</v>
      </c>
      <c r="J53" s="68">
        <v>0</v>
      </c>
      <c r="K53" s="68">
        <v>0</v>
      </c>
      <c r="L53" s="68">
        <v>23</v>
      </c>
      <c r="M53" s="68">
        <v>0</v>
      </c>
      <c r="N53" s="115">
        <v>0</v>
      </c>
    </row>
    <row r="54" spans="2:14" x14ac:dyDescent="0.2">
      <c r="B54" s="67" t="s">
        <v>49</v>
      </c>
      <c r="C54" s="68">
        <v>856</v>
      </c>
      <c r="D54" s="68">
        <v>64</v>
      </c>
      <c r="E54" s="68">
        <v>0</v>
      </c>
      <c r="F54" s="68">
        <v>25</v>
      </c>
      <c r="G54" s="68">
        <v>48</v>
      </c>
      <c r="H54" s="68">
        <v>0</v>
      </c>
      <c r="I54" s="68">
        <v>4</v>
      </c>
      <c r="J54" s="68">
        <v>8</v>
      </c>
      <c r="K54" s="68">
        <v>18</v>
      </c>
      <c r="L54" s="68">
        <v>1023</v>
      </c>
      <c r="M54" s="68">
        <v>155</v>
      </c>
      <c r="N54" s="115">
        <v>0.153313</v>
      </c>
    </row>
    <row r="55" spans="2:14" x14ac:dyDescent="0.2">
      <c r="B55" s="67" t="s">
        <v>50</v>
      </c>
      <c r="C55" s="68">
        <v>660</v>
      </c>
      <c r="D55" s="68">
        <v>35</v>
      </c>
      <c r="E55" s="68">
        <v>0</v>
      </c>
      <c r="F55" s="68">
        <v>15</v>
      </c>
      <c r="G55" s="68">
        <v>55</v>
      </c>
      <c r="H55" s="68">
        <v>0</v>
      </c>
      <c r="I55" s="68">
        <v>20</v>
      </c>
      <c r="J55" s="68">
        <v>12</v>
      </c>
      <c r="K55" s="68">
        <v>13</v>
      </c>
      <c r="L55" s="68">
        <v>810</v>
      </c>
      <c r="M55" s="68">
        <v>118</v>
      </c>
      <c r="N55" s="115">
        <v>0.15167</v>
      </c>
    </row>
    <row r="56" spans="2:14" x14ac:dyDescent="0.2">
      <c r="B56" s="67" t="s">
        <v>51</v>
      </c>
      <c r="C56" s="68">
        <v>1158</v>
      </c>
      <c r="D56" s="68">
        <v>29</v>
      </c>
      <c r="E56" s="68">
        <v>3</v>
      </c>
      <c r="F56" s="68">
        <v>19</v>
      </c>
      <c r="G56" s="68">
        <v>38</v>
      </c>
      <c r="H56" s="68">
        <v>0</v>
      </c>
      <c r="I56" s="68">
        <v>3</v>
      </c>
      <c r="J56" s="68">
        <v>65</v>
      </c>
      <c r="K56" s="68">
        <v>23</v>
      </c>
      <c r="L56" s="68">
        <v>1338</v>
      </c>
      <c r="M56" s="68">
        <v>112</v>
      </c>
      <c r="N56" s="115">
        <v>8.8188000000000002E-2</v>
      </c>
    </row>
    <row r="57" spans="2:14" x14ac:dyDescent="0.2">
      <c r="B57" s="67" t="s">
        <v>52</v>
      </c>
      <c r="C57" s="68">
        <v>2203</v>
      </c>
      <c r="D57" s="68">
        <v>144</v>
      </c>
      <c r="E57" s="68">
        <v>4</v>
      </c>
      <c r="F57" s="68">
        <v>92</v>
      </c>
      <c r="G57" s="68">
        <v>436</v>
      </c>
      <c r="H57" s="68">
        <v>3</v>
      </c>
      <c r="I57" s="68">
        <v>52</v>
      </c>
      <c r="J57" s="68">
        <v>49</v>
      </c>
      <c r="K57" s="68">
        <v>71</v>
      </c>
      <c r="L57" s="68">
        <v>3054</v>
      </c>
      <c r="M57" s="68">
        <v>750</v>
      </c>
      <c r="N57" s="115">
        <v>0.25397900000000001</v>
      </c>
    </row>
    <row r="58" spans="2:14" x14ac:dyDescent="0.2">
      <c r="B58" s="67" t="s">
        <v>22</v>
      </c>
      <c r="C58" s="68">
        <f>SUBTOTAL(109,'Table 2'!$C$45:$C$57)</f>
        <v>12050</v>
      </c>
      <c r="D58" s="68">
        <f>SUBTOTAL(109,'Table 2'!$D$45:$D$57)</f>
        <v>645</v>
      </c>
      <c r="E58" s="68">
        <f>SUBTOTAL(109,'Table 2'!$E$45:$E$57)</f>
        <v>26</v>
      </c>
      <c r="F58" s="68">
        <f>SUBTOTAL(109,'Table 2'!$F$45:$F$57)</f>
        <v>273</v>
      </c>
      <c r="G58" s="68">
        <f>SUBTOTAL(109,'Table 2'!$G$45:$G$57)</f>
        <v>1130</v>
      </c>
      <c r="H58" s="68">
        <f>SUBTOTAL(109,'Table 2'!$H$45:$H$57)</f>
        <v>10</v>
      </c>
      <c r="I58" s="68">
        <f>SUBTOTAL(109,'Table 2'!$I$45:$I$57)</f>
        <v>495</v>
      </c>
      <c r="J58" s="68">
        <f>SUBTOTAL(109,'Table 2'!$J$45:$J$57)</f>
        <v>450</v>
      </c>
      <c r="K58" s="68">
        <f>SUBTOTAL(109,'Table 2'!$K$45:$K$57)</f>
        <v>297</v>
      </c>
      <c r="L58" s="68">
        <f>SUBTOTAL(109,'Table 2'!$L$45:$L$57)</f>
        <v>15376</v>
      </c>
      <c r="M58" s="68">
        <f>SUBTOTAL(109,'Table 2'!$M$45:$M$57)</f>
        <v>2381</v>
      </c>
      <c r="N58" s="69">
        <f>('Table 2'!$D$58 +'Table 2'!$E$58 + 'Table 2'!$F$58 + 'Table 2'!$G$58 + 'Table 2'!$H$58 + 'Table 2'!$K$58) / ('Table 2'!$C$58 + 'Table 2'!$D$58 + 'Table 2'!$E$58 + 'Table 2'!$F$58 +'Table 2'!$G$58 + 'Table 2'!$H$58 +'Table 2'!$K$58)</f>
        <v>0.16499203104427967</v>
      </c>
    </row>
    <row r="59" spans="2:14" x14ac:dyDescent="0.2">
      <c r="B59" s="45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115"/>
    </row>
    <row r="60" spans="2:14" x14ac:dyDescent="0.2">
      <c r="B60" s="116" t="s">
        <v>53</v>
      </c>
      <c r="C60" s="117">
        <f>'Table 2'!$C$58 / 'Table 2'!$L$58</f>
        <v>0.78368886576482832</v>
      </c>
      <c r="D60" s="117">
        <f>'Table 2'!$D$58 / 'Table 2'!$L$58</f>
        <v>4.1948491155046827E-2</v>
      </c>
      <c r="E60" s="117">
        <f>'Table 2'!$E$58 /'Table 2'!$L$58</f>
        <v>1.6909469302809573E-3</v>
      </c>
      <c r="F60" s="117">
        <f>'Table 2'!$F$58 / 'Table 2'!$L$58</f>
        <v>1.7754942767950053E-2</v>
      </c>
      <c r="G60" s="117">
        <f>'Table 2'!$G$58 /'Table 2'!$L$58</f>
        <v>7.3491155046826226E-2</v>
      </c>
      <c r="H60" s="117">
        <f>'Table 2'!$H$58 /'Table 2'!$L$58</f>
        <v>6.5036420395421437E-4</v>
      </c>
      <c r="I60" s="117">
        <f>'Table 2'!$I$58 / 'Table 2'!$L$58</f>
        <v>3.2193028095733614E-2</v>
      </c>
      <c r="J60" s="117">
        <f>'Table 2'!$J$58 /'Table 2'!$L$58</f>
        <v>2.9266389177939646E-2</v>
      </c>
      <c r="K60" s="117">
        <f>'Table 2'!$K$58 /'Table 2'!$L$58</f>
        <v>1.9315816857440167E-2</v>
      </c>
      <c r="L60" s="117"/>
      <c r="M60" s="117"/>
      <c r="N60" s="118"/>
    </row>
    <row r="61" spans="2:14" x14ac:dyDescent="0.2">
      <c r="B61" s="119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</row>
    <row r="62" spans="2:14" x14ac:dyDescent="0.2">
      <c r="B62" s="17" t="s">
        <v>54</v>
      </c>
      <c r="C62" s="6"/>
      <c r="D62" s="6"/>
      <c r="E62" s="6"/>
      <c r="F62" s="6"/>
      <c r="G62" s="6"/>
      <c r="H62" s="6"/>
      <c r="I62" s="103"/>
      <c r="J62" s="103"/>
      <c r="K62" s="103"/>
      <c r="L62" s="103"/>
      <c r="M62" s="103"/>
      <c r="N62" s="103"/>
    </row>
    <row r="63" spans="2:14" x14ac:dyDescent="0.2">
      <c r="B63" s="15" t="s">
        <v>23</v>
      </c>
      <c r="C63" s="5"/>
      <c r="D63" s="5"/>
      <c r="E63" s="5"/>
      <c r="F63" s="5"/>
      <c r="G63" s="5"/>
      <c r="H63" s="5"/>
      <c r="I63" s="103"/>
      <c r="J63" s="103"/>
      <c r="K63" s="103"/>
      <c r="L63" s="103"/>
      <c r="M63" s="103"/>
      <c r="N63" s="103"/>
    </row>
    <row r="64" spans="2:14" x14ac:dyDescent="0.2">
      <c r="B64" s="15" t="s">
        <v>24</v>
      </c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</row>
    <row r="65" spans="2:2" x14ac:dyDescent="0.2">
      <c r="B65" s="15" t="s">
        <v>25</v>
      </c>
    </row>
  </sheetData>
  <mergeCells count="5">
    <mergeCell ref="B2:N2"/>
    <mergeCell ref="B3:N3"/>
    <mergeCell ref="B23:N23"/>
    <mergeCell ref="B43:N43"/>
    <mergeCell ref="B1:N1"/>
  </mergeCells>
  <printOptions horizontalCentered="1"/>
  <pageMargins left="0.5" right="0.5" top="1" bottom="0.5" header="0.3" footer="0.3"/>
  <pageSetup scale="60" fitToHeight="0" orientation="landscape" r:id="rId1"/>
  <headerFooter>
    <oddHeader>&amp;L&amp;"Arial,Regular"&amp;10Pennsylvania's State System of Higher Education | &amp;D
Office of Educational Intelligence | Page &amp;P of &amp;N</oddHeader>
  </headerFooter>
  <rowBreaks count="1" manualBreakCount="1">
    <brk id="42" min="1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I23"/>
  <sheetViews>
    <sheetView showGridLines="0" topLeftCell="B1" zoomScaleNormal="100" workbookViewId="0">
      <selection activeCell="B23" sqref="B23"/>
    </sheetView>
  </sheetViews>
  <sheetFormatPr defaultRowHeight="14.25" x14ac:dyDescent="0.2"/>
  <cols>
    <col min="1" max="1" width="3.7109375" style="1" customWidth="1"/>
    <col min="2" max="2" width="23.5703125" style="1" customWidth="1"/>
    <col min="3" max="9" width="15.7109375" style="1" customWidth="1"/>
    <col min="10" max="16384" width="9.140625" style="1"/>
  </cols>
  <sheetData>
    <row r="1" spans="2:9" ht="15" x14ac:dyDescent="0.2">
      <c r="B1" s="161" t="s">
        <v>0</v>
      </c>
      <c r="C1" s="161"/>
      <c r="D1" s="161"/>
      <c r="E1" s="161"/>
      <c r="F1" s="161"/>
      <c r="G1" s="161"/>
      <c r="H1" s="161"/>
      <c r="I1" s="161"/>
    </row>
    <row r="2" spans="2:9" ht="15" x14ac:dyDescent="0.2">
      <c r="B2" s="167" t="s">
        <v>55</v>
      </c>
      <c r="C2" s="167"/>
      <c r="D2" s="167"/>
      <c r="E2" s="167"/>
      <c r="F2" s="167"/>
      <c r="G2" s="167"/>
      <c r="H2" s="167"/>
      <c r="I2" s="167"/>
    </row>
    <row r="3" spans="2:9" ht="15" x14ac:dyDescent="0.2">
      <c r="B3" s="168" t="str">
        <f>CONCATENATE("Headcount Enrollment by University, Level and Status, ", IF(RIGHT(Parameters!B1,1)="1","Fall ","Spring "), IF(RIGHT(Parameters!B1,1)="1",LEFT(Parameters!B1,4),LEFT(Parameters!B1,4) + 1 ))</f>
        <v>Headcount Enrollment by University, Level and Status, Fall 2019</v>
      </c>
      <c r="C3" s="168"/>
      <c r="D3" s="168"/>
      <c r="E3" s="168"/>
      <c r="F3" s="168"/>
      <c r="G3" s="168"/>
      <c r="H3" s="168"/>
      <c r="I3" s="168"/>
    </row>
    <row r="4" spans="2:9" ht="33.6" customHeight="1" x14ac:dyDescent="0.2">
      <c r="B4" s="10" t="s">
        <v>2</v>
      </c>
      <c r="C4" s="10" t="s">
        <v>56</v>
      </c>
      <c r="D4" s="10" t="s">
        <v>57</v>
      </c>
      <c r="E4" s="10" t="s">
        <v>58</v>
      </c>
      <c r="F4" s="10" t="s">
        <v>59</v>
      </c>
      <c r="G4" s="10" t="s">
        <v>60</v>
      </c>
      <c r="H4" s="10" t="s">
        <v>61</v>
      </c>
      <c r="I4" s="10" t="s">
        <v>36</v>
      </c>
    </row>
    <row r="5" spans="2:9" x14ac:dyDescent="0.2">
      <c r="B5" s="126" t="s">
        <v>39</v>
      </c>
      <c r="C5" s="68">
        <v>7992</v>
      </c>
      <c r="D5" s="68">
        <v>697</v>
      </c>
      <c r="E5" s="127">
        <v>0.91978300000000002</v>
      </c>
      <c r="F5" s="68">
        <v>7613</v>
      </c>
      <c r="G5" s="68">
        <v>1076</v>
      </c>
      <c r="H5" s="127">
        <v>0.87616499999999997</v>
      </c>
      <c r="I5" s="68">
        <v>8689</v>
      </c>
    </row>
    <row r="6" spans="2:9" x14ac:dyDescent="0.2">
      <c r="B6" s="126" t="s">
        <v>40</v>
      </c>
      <c r="C6" s="68">
        <v>4856</v>
      </c>
      <c r="D6" s="68">
        <v>1986</v>
      </c>
      <c r="E6" s="127">
        <v>0.70973299999999995</v>
      </c>
      <c r="F6" s="68">
        <v>4727</v>
      </c>
      <c r="G6" s="68">
        <v>2115</v>
      </c>
      <c r="H6" s="127">
        <v>0.69087900000000002</v>
      </c>
      <c r="I6" s="68">
        <v>6842</v>
      </c>
    </row>
    <row r="7" spans="2:9" x14ac:dyDescent="0.2">
      <c r="B7" s="126" t="s">
        <v>41</v>
      </c>
      <c r="C7" s="68">
        <v>618</v>
      </c>
      <c r="D7" s="68">
        <v>0</v>
      </c>
      <c r="E7" s="127">
        <v>1</v>
      </c>
      <c r="F7" s="68">
        <v>556</v>
      </c>
      <c r="G7" s="68">
        <v>62</v>
      </c>
      <c r="H7" s="127">
        <v>0.89967600000000003</v>
      </c>
      <c r="I7" s="68">
        <v>618</v>
      </c>
    </row>
    <row r="8" spans="2:9" x14ac:dyDescent="0.2">
      <c r="B8" s="126" t="s">
        <v>42</v>
      </c>
      <c r="C8" s="68">
        <v>3776</v>
      </c>
      <c r="D8" s="68">
        <v>927</v>
      </c>
      <c r="E8" s="127">
        <v>0.80289100000000002</v>
      </c>
      <c r="F8" s="68">
        <v>3226</v>
      </c>
      <c r="G8" s="68">
        <v>1477</v>
      </c>
      <c r="H8" s="127">
        <v>0.68594500000000003</v>
      </c>
      <c r="I8" s="68">
        <v>4703</v>
      </c>
    </row>
    <row r="9" spans="2:9" x14ac:dyDescent="0.2">
      <c r="B9" s="126" t="s">
        <v>43</v>
      </c>
      <c r="C9" s="68">
        <v>5417</v>
      </c>
      <c r="D9" s="68">
        <v>797</v>
      </c>
      <c r="E9" s="127">
        <v>0.87174099999999999</v>
      </c>
      <c r="F9" s="68">
        <v>5240</v>
      </c>
      <c r="G9" s="68">
        <v>974</v>
      </c>
      <c r="H9" s="127">
        <v>0.84325700000000003</v>
      </c>
      <c r="I9" s="68">
        <v>6214</v>
      </c>
    </row>
    <row r="10" spans="2:9" x14ac:dyDescent="0.2">
      <c r="B10" s="126" t="s">
        <v>44</v>
      </c>
      <c r="C10" s="68">
        <v>3399</v>
      </c>
      <c r="D10" s="68">
        <v>1247</v>
      </c>
      <c r="E10" s="127">
        <v>0.73159700000000005</v>
      </c>
      <c r="F10" s="68">
        <v>3643</v>
      </c>
      <c r="G10" s="68">
        <v>1003</v>
      </c>
      <c r="H10" s="127">
        <v>0.78411500000000001</v>
      </c>
      <c r="I10" s="68">
        <v>4646</v>
      </c>
    </row>
    <row r="11" spans="2:9" x14ac:dyDescent="0.2">
      <c r="B11" s="126" t="s">
        <v>45</v>
      </c>
      <c r="C11" s="68">
        <v>8567</v>
      </c>
      <c r="D11" s="68">
        <v>2069</v>
      </c>
      <c r="E11" s="127">
        <v>0.80547100000000005</v>
      </c>
      <c r="F11" s="68">
        <v>8523</v>
      </c>
      <c r="G11" s="68">
        <v>2113</v>
      </c>
      <c r="H11" s="127">
        <v>0.80133500000000002</v>
      </c>
      <c r="I11" s="68">
        <v>10636</v>
      </c>
    </row>
    <row r="12" spans="2:9" x14ac:dyDescent="0.2">
      <c r="B12" s="126" t="s">
        <v>46</v>
      </c>
      <c r="C12" s="68">
        <v>7204</v>
      </c>
      <c r="D12" s="68">
        <v>995</v>
      </c>
      <c r="E12" s="127">
        <v>0.87864299999999995</v>
      </c>
      <c r="F12" s="68">
        <v>6782</v>
      </c>
      <c r="G12" s="68">
        <v>1417</v>
      </c>
      <c r="H12" s="127">
        <v>0.82717399999999996</v>
      </c>
      <c r="I12" s="68">
        <v>8199</v>
      </c>
    </row>
    <row r="13" spans="2:9" x14ac:dyDescent="0.2">
      <c r="B13" s="126" t="s">
        <v>47</v>
      </c>
      <c r="C13" s="68">
        <v>2752</v>
      </c>
      <c r="D13" s="68">
        <v>410</v>
      </c>
      <c r="E13" s="127">
        <v>0.87033499999999997</v>
      </c>
      <c r="F13" s="68">
        <v>2742</v>
      </c>
      <c r="G13" s="68">
        <v>420</v>
      </c>
      <c r="H13" s="127">
        <v>0.86717200000000005</v>
      </c>
      <c r="I13" s="68">
        <v>3162</v>
      </c>
    </row>
    <row r="14" spans="2:9" x14ac:dyDescent="0.2">
      <c r="B14" s="126" t="s">
        <v>48</v>
      </c>
      <c r="C14" s="68">
        <v>1660</v>
      </c>
      <c r="D14" s="68">
        <v>23</v>
      </c>
      <c r="E14" s="127">
        <v>0.98633300000000002</v>
      </c>
      <c r="F14" s="68">
        <v>1484</v>
      </c>
      <c r="G14" s="68">
        <v>199</v>
      </c>
      <c r="H14" s="127">
        <v>0.88175800000000004</v>
      </c>
      <c r="I14" s="68">
        <v>1683</v>
      </c>
    </row>
    <row r="15" spans="2:9" x14ac:dyDescent="0.2">
      <c r="B15" s="126" t="s">
        <v>49</v>
      </c>
      <c r="C15" s="68">
        <v>6794</v>
      </c>
      <c r="D15" s="68">
        <v>1023</v>
      </c>
      <c r="E15" s="127">
        <v>0.86913099999999999</v>
      </c>
      <c r="F15" s="68">
        <v>5746</v>
      </c>
      <c r="G15" s="68">
        <v>2071</v>
      </c>
      <c r="H15" s="127">
        <v>0.73506400000000005</v>
      </c>
      <c r="I15" s="68">
        <v>7817</v>
      </c>
    </row>
    <row r="16" spans="2:9" x14ac:dyDescent="0.2">
      <c r="B16" s="126" t="s">
        <v>50</v>
      </c>
      <c r="C16" s="68">
        <v>5286</v>
      </c>
      <c r="D16" s="68">
        <v>810</v>
      </c>
      <c r="E16" s="127">
        <v>0.86712500000000003</v>
      </c>
      <c r="F16" s="68">
        <v>5119</v>
      </c>
      <c r="G16" s="68">
        <v>977</v>
      </c>
      <c r="H16" s="127">
        <v>0.83972999999999998</v>
      </c>
      <c r="I16" s="68">
        <v>6096</v>
      </c>
    </row>
    <row r="17" spans="2:9" x14ac:dyDescent="0.2">
      <c r="B17" s="126" t="s">
        <v>51</v>
      </c>
      <c r="C17" s="68">
        <v>7468</v>
      </c>
      <c r="D17" s="68">
        <v>1338</v>
      </c>
      <c r="E17" s="127">
        <v>0.84805799999999998</v>
      </c>
      <c r="F17" s="68">
        <v>7517</v>
      </c>
      <c r="G17" s="68">
        <v>1289</v>
      </c>
      <c r="H17" s="127">
        <v>0.85362199999999999</v>
      </c>
      <c r="I17" s="68">
        <v>8806</v>
      </c>
    </row>
    <row r="18" spans="2:9" x14ac:dyDescent="0.2">
      <c r="B18" s="126" t="s">
        <v>52</v>
      </c>
      <c r="C18" s="68">
        <v>14637</v>
      </c>
      <c r="D18" s="68">
        <v>3054</v>
      </c>
      <c r="E18" s="127">
        <v>0.82736900000000002</v>
      </c>
      <c r="F18" s="68">
        <v>14094</v>
      </c>
      <c r="G18" s="68">
        <v>3597</v>
      </c>
      <c r="H18" s="127">
        <v>0.79667600000000005</v>
      </c>
      <c r="I18" s="68">
        <v>17691</v>
      </c>
    </row>
    <row r="19" spans="2:9" x14ac:dyDescent="0.2">
      <c r="B19" s="76" t="s">
        <v>22</v>
      </c>
      <c r="C19" s="46">
        <f>SUBTOTAL(109,'Table 3'!$C$5:$C$18)</f>
        <v>80426</v>
      </c>
      <c r="D19" s="46">
        <f>SUBTOTAL(109,'Table 3'!$D$5:$D$18)</f>
        <v>15376</v>
      </c>
      <c r="E19" s="77">
        <f>'Table 3'!$C$19/'Table 3'!$I$19</f>
        <v>0.83950230684119331</v>
      </c>
      <c r="F19" s="46">
        <f>SUBTOTAL(109,'Table 3'!$F$5:$F$18)</f>
        <v>77012</v>
      </c>
      <c r="G19" s="46">
        <f>SUBTOTAL(109,'Table 3'!$G$5:$G$18)</f>
        <v>18790</v>
      </c>
      <c r="H19" s="77">
        <f>'Table 3'!$F$19 /'Table 3'!$I$19</f>
        <v>0.80386630759274336</v>
      </c>
      <c r="I19" s="46">
        <f>SUBTOTAL(109,'Table 3'!$I$5:$I$18)</f>
        <v>95802</v>
      </c>
    </row>
    <row r="20" spans="2:9" x14ac:dyDescent="0.2">
      <c r="B20" s="128"/>
      <c r="C20" s="129"/>
      <c r="D20" s="129"/>
      <c r="E20" s="130"/>
      <c r="F20" s="129"/>
      <c r="G20" s="129"/>
      <c r="H20" s="130"/>
      <c r="I20" s="129"/>
    </row>
    <row r="21" spans="2:9" x14ac:dyDescent="0.2">
      <c r="B21" s="15" t="s">
        <v>23</v>
      </c>
      <c r="C21" s="5"/>
      <c r="D21" s="5"/>
      <c r="E21" s="103"/>
      <c r="F21" s="103"/>
      <c r="G21" s="103"/>
      <c r="H21" s="103"/>
      <c r="I21" s="103"/>
    </row>
    <row r="22" spans="2:9" x14ac:dyDescent="0.2">
      <c r="B22" s="15" t="s">
        <v>24</v>
      </c>
      <c r="C22" s="103"/>
      <c r="D22" s="103"/>
      <c r="E22" s="103"/>
      <c r="F22" s="103"/>
      <c r="G22" s="103"/>
      <c r="H22" s="103"/>
      <c r="I22" s="103"/>
    </row>
    <row r="23" spans="2:9" x14ac:dyDescent="0.2">
      <c r="B23" s="15" t="s">
        <v>25</v>
      </c>
      <c r="C23" s="103"/>
      <c r="D23" s="103"/>
      <c r="E23" s="103"/>
      <c r="F23" s="103"/>
      <c r="G23" s="103"/>
      <c r="H23" s="103"/>
      <c r="I23" s="103"/>
    </row>
  </sheetData>
  <mergeCells count="3">
    <mergeCell ref="B2:I2"/>
    <mergeCell ref="B3:I3"/>
    <mergeCell ref="B1:I1"/>
  </mergeCells>
  <printOptions horizontalCentered="1"/>
  <pageMargins left="0.5" right="0.5" top="1" bottom="0.5" header="0.3" footer="0.3"/>
  <pageSetup scale="95" fitToHeight="0" orientation="landscape" r:id="rId1"/>
  <headerFooter>
    <oddHeader>&amp;L&amp;"Arial,Regular"&amp;10Pennsylvania's State System of Higher Education | &amp;D
Office of Educational Intelligence | 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I23"/>
  <sheetViews>
    <sheetView showGridLines="0" topLeftCell="B1" zoomScaleNormal="100" workbookViewId="0">
      <selection activeCell="C26" sqref="C26"/>
    </sheetView>
  </sheetViews>
  <sheetFormatPr defaultRowHeight="14.25" x14ac:dyDescent="0.2"/>
  <cols>
    <col min="1" max="1" width="9.140625" style="1"/>
    <col min="2" max="2" width="23.5703125" style="1" customWidth="1"/>
    <col min="3" max="9" width="15.7109375" style="1" customWidth="1"/>
    <col min="10" max="16384" width="9.140625" style="1"/>
  </cols>
  <sheetData>
    <row r="1" spans="2:9" ht="15" x14ac:dyDescent="0.2">
      <c r="B1" s="161" t="s">
        <v>0</v>
      </c>
      <c r="C1" s="161"/>
      <c r="D1" s="161"/>
      <c r="E1" s="161"/>
      <c r="F1" s="161"/>
      <c r="G1" s="161"/>
      <c r="H1" s="161"/>
      <c r="I1" s="161"/>
    </row>
    <row r="2" spans="2:9" ht="15" x14ac:dyDescent="0.2">
      <c r="B2" s="165" t="s">
        <v>62</v>
      </c>
      <c r="C2" s="165"/>
      <c r="D2" s="165"/>
      <c r="E2" s="165"/>
      <c r="F2" s="165"/>
      <c r="G2" s="165"/>
      <c r="H2" s="165"/>
      <c r="I2" s="165"/>
    </row>
    <row r="3" spans="2:9" ht="15" x14ac:dyDescent="0.2">
      <c r="B3" s="166" t="str">
        <f>CONCATENATE("Headcount Enrollment by University, Gender and Residency, ", IF(RIGHT(Parameters!B1,1)="1","Fall ","Spring "), IF(RIGHT(Parameters!B1,1)="1",LEFT(Parameters!B1,4),LEFT(Parameters!B1,4) + 1 ))</f>
        <v>Headcount Enrollment by University, Gender and Residency, Fall 2019</v>
      </c>
      <c r="C3" s="166"/>
      <c r="D3" s="166"/>
      <c r="E3" s="166"/>
      <c r="F3" s="166"/>
      <c r="G3" s="166"/>
      <c r="H3" s="166"/>
      <c r="I3" s="166"/>
    </row>
    <row r="4" spans="2:9" ht="34.9" customHeight="1" x14ac:dyDescent="0.2">
      <c r="B4" s="10" t="s">
        <v>2</v>
      </c>
      <c r="C4" s="10" t="s">
        <v>63</v>
      </c>
      <c r="D4" s="10" t="s">
        <v>64</v>
      </c>
      <c r="E4" s="10" t="s">
        <v>65</v>
      </c>
      <c r="F4" s="10" t="s">
        <v>66</v>
      </c>
      <c r="G4" s="10" t="s">
        <v>67</v>
      </c>
      <c r="H4" s="10" t="s">
        <v>68</v>
      </c>
      <c r="I4" s="10" t="s">
        <v>36</v>
      </c>
    </row>
    <row r="5" spans="2:9" x14ac:dyDescent="0.2">
      <c r="B5" s="131" t="s">
        <v>39</v>
      </c>
      <c r="C5" s="68">
        <v>5137</v>
      </c>
      <c r="D5" s="68">
        <v>3552</v>
      </c>
      <c r="E5" s="127">
        <v>0.59120700000000004</v>
      </c>
      <c r="F5" s="68">
        <v>7968</v>
      </c>
      <c r="G5" s="68">
        <v>721</v>
      </c>
      <c r="H5" s="127">
        <v>0.91702099999999998</v>
      </c>
      <c r="I5" s="68">
        <v>8689</v>
      </c>
    </row>
    <row r="6" spans="2:9" x14ac:dyDescent="0.2">
      <c r="B6" s="131" t="s">
        <v>40</v>
      </c>
      <c r="C6" s="68">
        <v>3982</v>
      </c>
      <c r="D6" s="68">
        <v>2860</v>
      </c>
      <c r="E6" s="127">
        <v>0.58199299999999998</v>
      </c>
      <c r="F6" s="68">
        <v>5693</v>
      </c>
      <c r="G6" s="68">
        <v>1149</v>
      </c>
      <c r="H6" s="127">
        <v>0.83206599999999997</v>
      </c>
      <c r="I6" s="68">
        <v>6842</v>
      </c>
    </row>
    <row r="7" spans="2:9" x14ac:dyDescent="0.2">
      <c r="B7" s="131" t="s">
        <v>41</v>
      </c>
      <c r="C7" s="68">
        <v>388</v>
      </c>
      <c r="D7" s="68">
        <v>230</v>
      </c>
      <c r="E7" s="127">
        <v>0.62783100000000003</v>
      </c>
      <c r="F7" s="68">
        <v>500</v>
      </c>
      <c r="G7" s="68">
        <v>118</v>
      </c>
      <c r="H7" s="127">
        <v>0.80906100000000003</v>
      </c>
      <c r="I7" s="68">
        <v>618</v>
      </c>
    </row>
    <row r="8" spans="2:9" x14ac:dyDescent="0.2">
      <c r="B8" s="131" t="s">
        <v>42</v>
      </c>
      <c r="C8" s="68">
        <v>3318</v>
      </c>
      <c r="D8" s="68">
        <v>1385</v>
      </c>
      <c r="E8" s="127">
        <v>0.705507</v>
      </c>
      <c r="F8" s="68">
        <v>4144</v>
      </c>
      <c r="G8" s="68">
        <v>559</v>
      </c>
      <c r="H8" s="127">
        <v>0.88113900000000001</v>
      </c>
      <c r="I8" s="68">
        <v>4703</v>
      </c>
    </row>
    <row r="9" spans="2:9" x14ac:dyDescent="0.2">
      <c r="B9" s="131" t="s">
        <v>43</v>
      </c>
      <c r="C9" s="68">
        <v>3605</v>
      </c>
      <c r="D9" s="68">
        <v>2609</v>
      </c>
      <c r="E9" s="127">
        <v>0.58014100000000002</v>
      </c>
      <c r="F9" s="68">
        <v>4953</v>
      </c>
      <c r="G9" s="68">
        <v>1261</v>
      </c>
      <c r="H9" s="127">
        <v>0.79707099999999997</v>
      </c>
      <c r="I9" s="68">
        <v>6214</v>
      </c>
    </row>
    <row r="10" spans="2:9" x14ac:dyDescent="0.2">
      <c r="B10" s="131" t="s">
        <v>44</v>
      </c>
      <c r="C10" s="68">
        <v>3008</v>
      </c>
      <c r="D10" s="68">
        <v>1638</v>
      </c>
      <c r="E10" s="127">
        <v>0.64743799999999996</v>
      </c>
      <c r="F10" s="68">
        <v>3848</v>
      </c>
      <c r="G10" s="68">
        <v>798</v>
      </c>
      <c r="H10" s="127">
        <v>0.82823899999999995</v>
      </c>
      <c r="I10" s="68">
        <v>4646</v>
      </c>
    </row>
    <row r="11" spans="2:9" x14ac:dyDescent="0.2">
      <c r="B11" s="131" t="s">
        <v>45</v>
      </c>
      <c r="C11" s="68">
        <v>6265</v>
      </c>
      <c r="D11" s="68">
        <v>4371</v>
      </c>
      <c r="E11" s="127">
        <v>0.58903700000000003</v>
      </c>
      <c r="F11" s="68">
        <v>9336</v>
      </c>
      <c r="G11" s="68">
        <v>1300</v>
      </c>
      <c r="H11" s="127">
        <v>0.87777300000000003</v>
      </c>
      <c r="I11" s="68">
        <v>10636</v>
      </c>
    </row>
    <row r="12" spans="2:9" x14ac:dyDescent="0.2">
      <c r="B12" s="131" t="s">
        <v>46</v>
      </c>
      <c r="C12" s="68">
        <v>4778</v>
      </c>
      <c r="D12" s="68">
        <v>3421</v>
      </c>
      <c r="E12" s="127">
        <v>0.58275299999999997</v>
      </c>
      <c r="F12" s="68">
        <v>7186</v>
      </c>
      <c r="G12" s="68">
        <v>1013</v>
      </c>
      <c r="H12" s="127">
        <v>0.876448</v>
      </c>
      <c r="I12" s="68">
        <v>8199</v>
      </c>
    </row>
    <row r="13" spans="2:9" x14ac:dyDescent="0.2">
      <c r="B13" s="131" t="s">
        <v>47</v>
      </c>
      <c r="C13" s="68">
        <v>1941</v>
      </c>
      <c r="D13" s="68">
        <v>1221</v>
      </c>
      <c r="E13" s="127">
        <v>0.61385100000000004</v>
      </c>
      <c r="F13" s="68">
        <v>2934</v>
      </c>
      <c r="G13" s="68">
        <v>228</v>
      </c>
      <c r="H13" s="127">
        <v>0.92789299999999997</v>
      </c>
      <c r="I13" s="68">
        <v>3162</v>
      </c>
    </row>
    <row r="14" spans="2:9" x14ac:dyDescent="0.2">
      <c r="B14" s="131" t="s">
        <v>48</v>
      </c>
      <c r="C14" s="68">
        <v>1065</v>
      </c>
      <c r="D14" s="68">
        <v>618</v>
      </c>
      <c r="E14" s="127">
        <v>0.63279799999999997</v>
      </c>
      <c r="F14" s="68">
        <v>1382</v>
      </c>
      <c r="G14" s="68">
        <v>301</v>
      </c>
      <c r="H14" s="127">
        <v>0.82115199999999999</v>
      </c>
      <c r="I14" s="68">
        <v>1683</v>
      </c>
    </row>
    <row r="15" spans="2:9" x14ac:dyDescent="0.2">
      <c r="B15" s="131" t="s">
        <v>49</v>
      </c>
      <c r="C15" s="68">
        <v>4674</v>
      </c>
      <c r="D15" s="68">
        <v>3143</v>
      </c>
      <c r="E15" s="127">
        <v>0.59792699999999999</v>
      </c>
      <c r="F15" s="68">
        <v>7173</v>
      </c>
      <c r="G15" s="68">
        <v>644</v>
      </c>
      <c r="H15" s="127">
        <v>0.91761499999999996</v>
      </c>
      <c r="I15" s="68">
        <v>7817</v>
      </c>
    </row>
    <row r="16" spans="2:9" x14ac:dyDescent="0.2">
      <c r="B16" s="131" t="s">
        <v>50</v>
      </c>
      <c r="C16" s="68">
        <v>3269</v>
      </c>
      <c r="D16" s="68">
        <v>2827</v>
      </c>
      <c r="E16" s="127">
        <v>0.53625299999999998</v>
      </c>
      <c r="F16" s="68">
        <v>5636</v>
      </c>
      <c r="G16" s="68">
        <v>460</v>
      </c>
      <c r="H16" s="127">
        <v>0.92454000000000003</v>
      </c>
      <c r="I16" s="68">
        <v>6096</v>
      </c>
    </row>
    <row r="17" spans="2:9" x14ac:dyDescent="0.2">
      <c r="B17" s="131" t="s">
        <v>51</v>
      </c>
      <c r="C17" s="68">
        <v>5166</v>
      </c>
      <c r="D17" s="68">
        <v>3640</v>
      </c>
      <c r="E17" s="127">
        <v>0.58664499999999997</v>
      </c>
      <c r="F17" s="68">
        <v>7923</v>
      </c>
      <c r="G17" s="68">
        <v>883</v>
      </c>
      <c r="H17" s="127">
        <v>0.89972700000000005</v>
      </c>
      <c r="I17" s="68">
        <v>8806</v>
      </c>
    </row>
    <row r="18" spans="2:9" x14ac:dyDescent="0.2">
      <c r="B18" s="131" t="s">
        <v>52</v>
      </c>
      <c r="C18" s="68">
        <v>10804</v>
      </c>
      <c r="D18" s="68">
        <v>6887</v>
      </c>
      <c r="E18" s="127">
        <v>0.61070599999999997</v>
      </c>
      <c r="F18" s="68">
        <v>15846</v>
      </c>
      <c r="G18" s="68">
        <v>1845</v>
      </c>
      <c r="H18" s="127">
        <v>0.89570899999999998</v>
      </c>
      <c r="I18" s="68">
        <v>17691</v>
      </c>
    </row>
    <row r="19" spans="2:9" x14ac:dyDescent="0.2">
      <c r="B19" s="76" t="s">
        <v>22</v>
      </c>
      <c r="C19" s="46">
        <f>SUBTOTAL(109,'Table 4'!$C$5:$C$18)</f>
        <v>57400</v>
      </c>
      <c r="D19" s="46">
        <f>SUBTOTAL(109,'Table 4'!$D$5:$D$18)</f>
        <v>38402</v>
      </c>
      <c r="E19" s="77">
        <f>'Table 4'!$C$19 / 'Table 4'!$I$19</f>
        <v>0.59915241852988455</v>
      </c>
      <c r="F19" s="46">
        <f>SUBTOTAL(109,'Table 4'!$F$5:$F$18)</f>
        <v>84522</v>
      </c>
      <c r="G19" s="46">
        <f>SUBTOTAL(109,'Table 4'!$G$5:$G$18)</f>
        <v>11280</v>
      </c>
      <c r="H19" s="77">
        <f>'Table 4'!$F$19 / 'Table 4'!$I$19</f>
        <v>0.88225715538297744</v>
      </c>
      <c r="I19" s="46">
        <f>SUBTOTAL(109,'Table 4'!$I$5:$I$18)</f>
        <v>95802</v>
      </c>
    </row>
    <row r="21" spans="2:9" x14ac:dyDescent="0.2">
      <c r="B21" s="15" t="s">
        <v>23</v>
      </c>
      <c r="C21" s="5"/>
      <c r="D21" s="5"/>
      <c r="E21" s="103"/>
      <c r="F21" s="103"/>
      <c r="G21" s="103"/>
      <c r="H21" s="103"/>
      <c r="I21" s="103"/>
    </row>
    <row r="22" spans="2:9" x14ac:dyDescent="0.2">
      <c r="B22" s="15" t="s">
        <v>24</v>
      </c>
      <c r="C22" s="103"/>
      <c r="D22" s="103"/>
      <c r="E22" s="103"/>
      <c r="F22" s="103"/>
      <c r="G22" s="103"/>
      <c r="H22" s="103"/>
      <c r="I22" s="103"/>
    </row>
    <row r="23" spans="2:9" x14ac:dyDescent="0.2">
      <c r="B23" s="15" t="s">
        <v>25</v>
      </c>
      <c r="C23" s="103"/>
      <c r="D23" s="103"/>
      <c r="E23" s="103"/>
      <c r="F23" s="103"/>
      <c r="G23" s="103"/>
      <c r="H23" s="103"/>
      <c r="I23" s="103"/>
    </row>
  </sheetData>
  <mergeCells count="3">
    <mergeCell ref="B2:I2"/>
    <mergeCell ref="B3:I3"/>
    <mergeCell ref="B1:I1"/>
  </mergeCells>
  <printOptions horizontalCentered="1"/>
  <pageMargins left="0.5" right="0.5" top="1" bottom="0.5" header="0.3" footer="0.3"/>
  <pageSetup scale="95" fitToHeight="0" orientation="landscape" r:id="rId1"/>
  <headerFooter>
    <oddHeader>&amp;L&amp;"Arial,Regular"&amp;10Pennsylvania's State System of Higher Education | &amp;D
Office of Educational Intelligence | 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J25"/>
  <sheetViews>
    <sheetView showGridLines="0" zoomScaleNormal="100" workbookViewId="0">
      <selection activeCell="B25" sqref="B25"/>
    </sheetView>
  </sheetViews>
  <sheetFormatPr defaultRowHeight="14.25" x14ac:dyDescent="0.2"/>
  <cols>
    <col min="1" max="1" width="4.5703125" style="1" customWidth="1"/>
    <col min="2" max="2" width="23.5703125" style="1" customWidth="1"/>
    <col min="3" max="10" width="15.7109375" style="1" customWidth="1"/>
    <col min="11" max="16384" width="9.140625" style="1"/>
  </cols>
  <sheetData>
    <row r="1" spans="2:10" ht="15" x14ac:dyDescent="0.2">
      <c r="B1" s="161" t="s">
        <v>0</v>
      </c>
      <c r="C1" s="161"/>
      <c r="D1" s="161"/>
      <c r="E1" s="161"/>
      <c r="F1" s="161"/>
      <c r="G1" s="161"/>
      <c r="H1" s="161"/>
      <c r="I1" s="161"/>
      <c r="J1" s="161"/>
    </row>
    <row r="2" spans="2:10" ht="15" x14ac:dyDescent="0.2">
      <c r="B2" s="165" t="s">
        <v>69</v>
      </c>
      <c r="C2" s="165"/>
      <c r="D2" s="165"/>
      <c r="E2" s="165"/>
      <c r="F2" s="165"/>
      <c r="G2" s="165"/>
      <c r="H2" s="165"/>
      <c r="I2" s="165"/>
      <c r="J2" s="165"/>
    </row>
    <row r="3" spans="2:10" ht="15" x14ac:dyDescent="0.2">
      <c r="B3" s="166" t="str">
        <f>CONCATENATE("Headcount Enrollment by University, Level and Residency,  ", IF(RIGHT(Parameters!B1,1)="1","Fall ","Spring "), IF(RIGHT(Parameters!B1,1)="1",LEFT(Parameters!B1,4),LEFT(Parameters!B1,4) + 1 ))</f>
        <v>Headcount Enrollment by University, Level and Residency,  Fall 2019</v>
      </c>
      <c r="C3" s="166"/>
      <c r="D3" s="166"/>
      <c r="E3" s="166"/>
      <c r="F3" s="166"/>
      <c r="G3" s="166"/>
      <c r="H3" s="166"/>
      <c r="I3" s="166"/>
      <c r="J3" s="166"/>
    </row>
    <row r="4" spans="2:10" x14ac:dyDescent="0.2">
      <c r="B4" s="169" t="s">
        <v>2</v>
      </c>
      <c r="C4" s="169" t="s">
        <v>56</v>
      </c>
      <c r="D4" s="169"/>
      <c r="E4" s="169"/>
      <c r="F4" s="169"/>
      <c r="G4" s="169" t="s">
        <v>57</v>
      </c>
      <c r="H4" s="169"/>
      <c r="I4" s="169"/>
      <c r="J4" s="169"/>
    </row>
    <row r="5" spans="2:10" ht="51" customHeight="1" x14ac:dyDescent="0.2">
      <c r="B5" s="169"/>
      <c r="C5" s="10" t="s">
        <v>70</v>
      </c>
      <c r="D5" s="10" t="s">
        <v>71</v>
      </c>
      <c r="E5" s="10" t="s">
        <v>72</v>
      </c>
      <c r="F5" s="98" t="s">
        <v>36</v>
      </c>
      <c r="G5" s="10" t="s">
        <v>70</v>
      </c>
      <c r="H5" s="10" t="s">
        <v>71</v>
      </c>
      <c r="I5" s="10" t="s">
        <v>72</v>
      </c>
      <c r="J5" s="98" t="s">
        <v>36</v>
      </c>
    </row>
    <row r="6" spans="2:10" ht="14.45" hidden="1" customHeight="1" x14ac:dyDescent="0.2">
      <c r="B6" s="132" t="s">
        <v>2</v>
      </c>
      <c r="C6" s="132" t="s">
        <v>73</v>
      </c>
      <c r="D6" s="132" t="s">
        <v>74</v>
      </c>
      <c r="E6" s="132" t="s">
        <v>75</v>
      </c>
      <c r="F6" s="132" t="s">
        <v>76</v>
      </c>
      <c r="G6" s="132" t="s">
        <v>77</v>
      </c>
      <c r="H6" s="132" t="s">
        <v>78</v>
      </c>
      <c r="I6" s="132" t="s">
        <v>79</v>
      </c>
      <c r="J6" s="132" t="s">
        <v>80</v>
      </c>
    </row>
    <row r="7" spans="2:10" x14ac:dyDescent="0.2">
      <c r="B7" s="67" t="s">
        <v>39</v>
      </c>
      <c r="C7" s="133">
        <v>7328</v>
      </c>
      <c r="D7" s="133">
        <v>664</v>
      </c>
      <c r="E7" s="134">
        <v>8.3083000000000004E-2</v>
      </c>
      <c r="F7" s="57">
        <v>7992</v>
      </c>
      <c r="G7" s="133">
        <v>640</v>
      </c>
      <c r="H7" s="133">
        <v>57</v>
      </c>
      <c r="I7" s="134">
        <v>8.1779000000000004E-2</v>
      </c>
      <c r="J7" s="57">
        <v>697</v>
      </c>
    </row>
    <row r="8" spans="2:10" x14ac:dyDescent="0.2">
      <c r="B8" s="67" t="s">
        <v>40</v>
      </c>
      <c r="C8" s="133">
        <v>4319</v>
      </c>
      <c r="D8" s="133">
        <v>537</v>
      </c>
      <c r="E8" s="134">
        <v>0.110584</v>
      </c>
      <c r="F8" s="57">
        <v>4856</v>
      </c>
      <c r="G8" s="133">
        <v>1374</v>
      </c>
      <c r="H8" s="133">
        <v>612</v>
      </c>
      <c r="I8" s="134">
        <v>0.30815700000000001</v>
      </c>
      <c r="J8" s="57">
        <v>1986</v>
      </c>
    </row>
    <row r="9" spans="2:10" x14ac:dyDescent="0.2">
      <c r="B9" s="67" t="s">
        <v>41</v>
      </c>
      <c r="C9" s="133">
        <v>500</v>
      </c>
      <c r="D9" s="133">
        <v>118</v>
      </c>
      <c r="E9" s="134">
        <v>0.190938</v>
      </c>
      <c r="F9" s="57">
        <v>618</v>
      </c>
      <c r="G9" s="133">
        <v>0</v>
      </c>
      <c r="H9" s="133">
        <v>0</v>
      </c>
      <c r="I9" s="134">
        <v>0</v>
      </c>
      <c r="J9" s="57">
        <v>0</v>
      </c>
    </row>
    <row r="10" spans="2:10" x14ac:dyDescent="0.2">
      <c r="B10" s="67" t="s">
        <v>42</v>
      </c>
      <c r="C10" s="133">
        <v>3480</v>
      </c>
      <c r="D10" s="133">
        <v>296</v>
      </c>
      <c r="E10" s="134">
        <v>7.8389E-2</v>
      </c>
      <c r="F10" s="57">
        <v>3776</v>
      </c>
      <c r="G10" s="133">
        <v>664</v>
      </c>
      <c r="H10" s="133">
        <v>263</v>
      </c>
      <c r="I10" s="134">
        <v>0.28371000000000002</v>
      </c>
      <c r="J10" s="57">
        <v>927</v>
      </c>
    </row>
    <row r="11" spans="2:10" x14ac:dyDescent="0.2">
      <c r="B11" s="67" t="s">
        <v>43</v>
      </c>
      <c r="C11" s="133">
        <v>4287</v>
      </c>
      <c r="D11" s="133">
        <v>1130</v>
      </c>
      <c r="E11" s="134">
        <v>0.20860200000000001</v>
      </c>
      <c r="F11" s="57">
        <v>5417</v>
      </c>
      <c r="G11" s="133">
        <v>666</v>
      </c>
      <c r="H11" s="133">
        <v>131</v>
      </c>
      <c r="I11" s="134">
        <v>0.16436600000000001</v>
      </c>
      <c r="J11" s="57">
        <v>797</v>
      </c>
    </row>
    <row r="12" spans="2:10" x14ac:dyDescent="0.2">
      <c r="B12" s="67" t="s">
        <v>44</v>
      </c>
      <c r="C12" s="133">
        <v>2912</v>
      </c>
      <c r="D12" s="133">
        <v>487</v>
      </c>
      <c r="E12" s="134">
        <v>0.14327699999999999</v>
      </c>
      <c r="F12" s="57">
        <v>3399</v>
      </c>
      <c r="G12" s="133">
        <v>936</v>
      </c>
      <c r="H12" s="133">
        <v>311</v>
      </c>
      <c r="I12" s="134">
        <v>0.24939800000000001</v>
      </c>
      <c r="J12" s="57">
        <v>1247</v>
      </c>
    </row>
    <row r="13" spans="2:10" x14ac:dyDescent="0.2">
      <c r="B13" s="67" t="s">
        <v>45</v>
      </c>
      <c r="C13" s="133">
        <v>7929</v>
      </c>
      <c r="D13" s="133">
        <v>638</v>
      </c>
      <c r="E13" s="134">
        <v>7.4470999999999996E-2</v>
      </c>
      <c r="F13" s="57">
        <v>8567</v>
      </c>
      <c r="G13" s="133">
        <v>1407</v>
      </c>
      <c r="H13" s="133">
        <v>662</v>
      </c>
      <c r="I13" s="134">
        <v>0.319961</v>
      </c>
      <c r="J13" s="57">
        <v>2069</v>
      </c>
    </row>
    <row r="14" spans="2:10" x14ac:dyDescent="0.2">
      <c r="B14" s="67" t="s">
        <v>46</v>
      </c>
      <c r="C14" s="133">
        <v>6255</v>
      </c>
      <c r="D14" s="133">
        <v>949</v>
      </c>
      <c r="E14" s="134">
        <v>0.13173199999999999</v>
      </c>
      <c r="F14" s="57">
        <v>7204</v>
      </c>
      <c r="G14" s="133">
        <v>931</v>
      </c>
      <c r="H14" s="133">
        <v>64</v>
      </c>
      <c r="I14" s="134">
        <v>6.4321000000000003E-2</v>
      </c>
      <c r="J14" s="57">
        <v>995</v>
      </c>
    </row>
    <row r="15" spans="2:10" x14ac:dyDescent="0.2">
      <c r="B15" s="67" t="s">
        <v>47</v>
      </c>
      <c r="C15" s="133">
        <v>2603</v>
      </c>
      <c r="D15" s="133">
        <v>149</v>
      </c>
      <c r="E15" s="134">
        <v>5.4142000000000003E-2</v>
      </c>
      <c r="F15" s="57">
        <v>2752</v>
      </c>
      <c r="G15" s="133">
        <v>331</v>
      </c>
      <c r="H15" s="133">
        <v>79</v>
      </c>
      <c r="I15" s="134">
        <v>0.19268199999999999</v>
      </c>
      <c r="J15" s="57">
        <v>410</v>
      </c>
    </row>
    <row r="16" spans="2:10" x14ac:dyDescent="0.2">
      <c r="B16" s="67" t="s">
        <v>48</v>
      </c>
      <c r="C16" s="133">
        <v>1362</v>
      </c>
      <c r="D16" s="133">
        <v>298</v>
      </c>
      <c r="E16" s="134">
        <v>0.17951800000000001</v>
      </c>
      <c r="F16" s="57">
        <v>1660</v>
      </c>
      <c r="G16" s="133">
        <v>20</v>
      </c>
      <c r="H16" s="133">
        <v>3</v>
      </c>
      <c r="I16" s="134">
        <v>0.13043399999999999</v>
      </c>
      <c r="J16" s="57">
        <v>23</v>
      </c>
    </row>
    <row r="17" spans="2:10" x14ac:dyDescent="0.2">
      <c r="B17" s="67" t="s">
        <v>49</v>
      </c>
      <c r="C17" s="133">
        <v>6218</v>
      </c>
      <c r="D17" s="133">
        <v>576</v>
      </c>
      <c r="E17" s="134">
        <v>8.4779999999999994E-2</v>
      </c>
      <c r="F17" s="57">
        <v>6794</v>
      </c>
      <c r="G17" s="133">
        <v>955</v>
      </c>
      <c r="H17" s="133">
        <v>68</v>
      </c>
      <c r="I17" s="134">
        <v>6.6471000000000002E-2</v>
      </c>
      <c r="J17" s="57">
        <v>1023</v>
      </c>
    </row>
    <row r="18" spans="2:10" x14ac:dyDescent="0.2">
      <c r="B18" s="67" t="s">
        <v>50</v>
      </c>
      <c r="C18" s="133">
        <v>4891</v>
      </c>
      <c r="D18" s="133">
        <v>395</v>
      </c>
      <c r="E18" s="134">
        <v>7.4725E-2</v>
      </c>
      <c r="F18" s="57">
        <v>5286</v>
      </c>
      <c r="G18" s="133">
        <v>745</v>
      </c>
      <c r="H18" s="133">
        <v>65</v>
      </c>
      <c r="I18" s="134">
        <v>8.0245999999999998E-2</v>
      </c>
      <c r="J18" s="57">
        <v>810</v>
      </c>
    </row>
    <row r="19" spans="2:10" x14ac:dyDescent="0.2">
      <c r="B19" s="67" t="s">
        <v>51</v>
      </c>
      <c r="C19" s="133">
        <v>6789</v>
      </c>
      <c r="D19" s="133">
        <v>679</v>
      </c>
      <c r="E19" s="134">
        <v>9.0921000000000002E-2</v>
      </c>
      <c r="F19" s="57">
        <v>7468</v>
      </c>
      <c r="G19" s="133">
        <v>1134</v>
      </c>
      <c r="H19" s="133">
        <v>204</v>
      </c>
      <c r="I19" s="134">
        <v>0.15246599999999999</v>
      </c>
      <c r="J19" s="57">
        <v>1338</v>
      </c>
    </row>
    <row r="20" spans="2:10" x14ac:dyDescent="0.2">
      <c r="B20" s="67" t="s">
        <v>52</v>
      </c>
      <c r="C20" s="133">
        <v>13190</v>
      </c>
      <c r="D20" s="133">
        <v>1447</v>
      </c>
      <c r="E20" s="134">
        <v>9.8859000000000002E-2</v>
      </c>
      <c r="F20" s="57">
        <v>14637</v>
      </c>
      <c r="G20" s="133">
        <v>2656</v>
      </c>
      <c r="H20" s="133">
        <v>398</v>
      </c>
      <c r="I20" s="134">
        <v>0.13031999999999999</v>
      </c>
      <c r="J20" s="57">
        <v>3054</v>
      </c>
    </row>
    <row r="21" spans="2:10" x14ac:dyDescent="0.2">
      <c r="B21" s="45" t="s">
        <v>22</v>
      </c>
      <c r="C21" s="52">
        <f>SUBTOTAL(109,'Table 5'!$C$7:$C$20)</f>
        <v>72063</v>
      </c>
      <c r="D21" s="52">
        <f>SUBTOTAL(109,'Table 5'!$D$7:$D$20)</f>
        <v>8363</v>
      </c>
      <c r="E21" s="53">
        <f>'Table 5'!$D$21 / 'Table 5'!$F$21</f>
        <v>0.10398378633775147</v>
      </c>
      <c r="F21" s="52">
        <f>SUBTOTAL(109,'Table 5'!$F$7:$F$20)</f>
        <v>80426</v>
      </c>
      <c r="G21" s="52">
        <f>SUBTOTAL(109,'Table 5'!$G$7:$G$20)</f>
        <v>12459</v>
      </c>
      <c r="H21" s="52">
        <f>SUBTOTAL(109,'Table 5'!$H$7:$H$20)</f>
        <v>2917</v>
      </c>
      <c r="I21" s="53">
        <f>'Table 5'!$H$21 / 'Table 5'!$J$21</f>
        <v>0.18971123829344433</v>
      </c>
      <c r="J21" s="52">
        <f>SUBTOTAL(109,'Table 5'!$J$7:$J$20)</f>
        <v>15376</v>
      </c>
    </row>
    <row r="23" spans="2:10" x14ac:dyDescent="0.2">
      <c r="B23" s="15" t="s">
        <v>23</v>
      </c>
      <c r="C23" s="103"/>
      <c r="D23" s="103"/>
      <c r="E23" s="103"/>
      <c r="F23" s="103"/>
      <c r="G23" s="103"/>
      <c r="H23" s="103"/>
      <c r="I23" s="103"/>
      <c r="J23" s="103"/>
    </row>
    <row r="24" spans="2:10" x14ac:dyDescent="0.2">
      <c r="B24" s="15" t="s">
        <v>24</v>
      </c>
      <c r="C24" s="103"/>
      <c r="D24" s="103"/>
      <c r="E24" s="103"/>
      <c r="F24" s="103"/>
      <c r="G24" s="103"/>
      <c r="H24" s="103"/>
      <c r="I24" s="103"/>
      <c r="J24" s="103"/>
    </row>
    <row r="25" spans="2:10" x14ac:dyDescent="0.2">
      <c r="B25" s="15" t="s">
        <v>25</v>
      </c>
      <c r="C25" s="103"/>
      <c r="D25" s="103"/>
      <c r="E25" s="103"/>
      <c r="F25" s="103"/>
      <c r="G25" s="103"/>
      <c r="H25" s="103"/>
      <c r="I25" s="103"/>
      <c r="J25" s="103"/>
    </row>
  </sheetData>
  <mergeCells count="6">
    <mergeCell ref="B1:J1"/>
    <mergeCell ref="B2:J2"/>
    <mergeCell ref="B3:J3"/>
    <mergeCell ref="B4:B5"/>
    <mergeCell ref="C4:F4"/>
    <mergeCell ref="G4:J4"/>
  </mergeCells>
  <printOptions horizontalCentered="1"/>
  <pageMargins left="0.5" right="0.5" top="1" bottom="0.5" header="0.3" footer="0.3"/>
  <pageSetup scale="85" fitToHeight="0" orientation="landscape" r:id="rId1"/>
  <headerFooter>
    <oddHeader>&amp;L&amp;"Arial,Regular"&amp;10Pennsylvania's State System of Higher Education | &amp;D
Office of Educational Intelligence | 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1:I54"/>
  <sheetViews>
    <sheetView showGridLines="0" topLeftCell="B19" zoomScaleNormal="100" workbookViewId="0">
      <selection activeCell="B27" sqref="B27"/>
    </sheetView>
  </sheetViews>
  <sheetFormatPr defaultRowHeight="14.25" x14ac:dyDescent="0.2"/>
  <cols>
    <col min="1" max="1" width="9.140625" style="1"/>
    <col min="2" max="2" width="23.5703125" style="1" customWidth="1"/>
    <col min="3" max="9" width="15.7109375" style="1" customWidth="1"/>
    <col min="10" max="16384" width="9.140625" style="1"/>
  </cols>
  <sheetData>
    <row r="1" spans="2:9" ht="15" x14ac:dyDescent="0.2">
      <c r="B1" s="161" t="s">
        <v>0</v>
      </c>
      <c r="C1" s="161"/>
      <c r="D1" s="161"/>
      <c r="E1" s="161"/>
      <c r="F1" s="161"/>
      <c r="G1" s="161"/>
      <c r="H1" s="161"/>
      <c r="I1" s="161"/>
    </row>
    <row r="2" spans="2:9" ht="15" x14ac:dyDescent="0.2">
      <c r="B2" s="163" t="s">
        <v>81</v>
      </c>
      <c r="C2" s="163"/>
      <c r="D2" s="163"/>
      <c r="E2" s="163"/>
      <c r="F2" s="163"/>
      <c r="G2" s="163"/>
      <c r="H2" s="163"/>
      <c r="I2" s="163"/>
    </row>
    <row r="3" spans="2:9" ht="15" x14ac:dyDescent="0.2">
      <c r="B3" s="163" t="str">
        <f>CONCATENATE("Traditional and Non-Traditional Undergraduate Students, by University, Fall ",LEFT(Parameters!B1,4))</f>
        <v>Traditional and Non-Traditional Undergraduate Students, by University, Fall 2019</v>
      </c>
      <c r="C3" s="163"/>
      <c r="D3" s="163"/>
      <c r="E3" s="163"/>
      <c r="F3" s="163"/>
      <c r="G3" s="163"/>
      <c r="H3" s="163"/>
      <c r="I3" s="163"/>
    </row>
    <row r="4" spans="2:9" x14ac:dyDescent="0.2">
      <c r="B4" s="170" t="s">
        <v>2</v>
      </c>
      <c r="C4" s="170" t="s">
        <v>82</v>
      </c>
      <c r="D4" s="170"/>
      <c r="E4" s="170" t="s">
        <v>83</v>
      </c>
      <c r="F4" s="170"/>
      <c r="G4" s="170" t="s">
        <v>84</v>
      </c>
      <c r="H4" s="170"/>
      <c r="I4" s="99" t="s">
        <v>56</v>
      </c>
    </row>
    <row r="5" spans="2:9" x14ac:dyDescent="0.2">
      <c r="B5" s="170"/>
      <c r="C5" s="99" t="s">
        <v>85</v>
      </c>
      <c r="D5" s="99" t="s">
        <v>86</v>
      </c>
      <c r="E5" s="99" t="s">
        <v>85</v>
      </c>
      <c r="F5" s="99" t="s">
        <v>86</v>
      </c>
      <c r="G5" s="99" t="s">
        <v>85</v>
      </c>
      <c r="H5" s="99" t="s">
        <v>86</v>
      </c>
      <c r="I5" s="99" t="s">
        <v>36</v>
      </c>
    </row>
    <row r="6" spans="2:9" ht="14.45" hidden="1" customHeight="1" x14ac:dyDescent="0.2">
      <c r="B6" s="135" t="s">
        <v>87</v>
      </c>
      <c r="C6" s="135" t="s">
        <v>88</v>
      </c>
      <c r="D6" s="135" t="s">
        <v>89</v>
      </c>
      <c r="E6" s="135" t="s">
        <v>90</v>
      </c>
      <c r="F6" s="135" t="s">
        <v>91</v>
      </c>
      <c r="G6" s="135" t="s">
        <v>92</v>
      </c>
      <c r="H6" s="135" t="s">
        <v>93</v>
      </c>
      <c r="I6" s="135" t="s">
        <v>36</v>
      </c>
    </row>
    <row r="7" spans="2:9" x14ac:dyDescent="0.2">
      <c r="B7" s="136" t="s">
        <v>39</v>
      </c>
      <c r="C7" s="137">
        <v>438</v>
      </c>
      <c r="D7" s="138">
        <v>5.4803999999999999E-2</v>
      </c>
      <c r="E7" s="137">
        <v>7554</v>
      </c>
      <c r="F7" s="138">
        <v>0.94519500000000001</v>
      </c>
      <c r="G7" s="137">
        <v>0</v>
      </c>
      <c r="H7" s="138">
        <v>0</v>
      </c>
      <c r="I7" s="139">
        <v>7992</v>
      </c>
    </row>
    <row r="8" spans="2:9" x14ac:dyDescent="0.2">
      <c r="B8" s="136" t="s">
        <v>40</v>
      </c>
      <c r="C8" s="137">
        <v>1033</v>
      </c>
      <c r="D8" s="138">
        <v>0.212726</v>
      </c>
      <c r="E8" s="137">
        <v>3823</v>
      </c>
      <c r="F8" s="138">
        <v>0.787273</v>
      </c>
      <c r="G8" s="137">
        <v>0</v>
      </c>
      <c r="H8" s="138">
        <v>0</v>
      </c>
      <c r="I8" s="139">
        <v>4856</v>
      </c>
    </row>
    <row r="9" spans="2:9" x14ac:dyDescent="0.2">
      <c r="B9" s="136" t="s">
        <v>41</v>
      </c>
      <c r="C9" s="137">
        <v>68</v>
      </c>
      <c r="D9" s="138">
        <v>0.110032</v>
      </c>
      <c r="E9" s="137">
        <v>550</v>
      </c>
      <c r="F9" s="138">
        <v>0.88996699999999995</v>
      </c>
      <c r="G9" s="137">
        <v>0</v>
      </c>
      <c r="H9" s="138">
        <v>0</v>
      </c>
      <c r="I9" s="139">
        <v>618</v>
      </c>
    </row>
    <row r="10" spans="2:9" x14ac:dyDescent="0.2">
      <c r="B10" s="136" t="s">
        <v>42</v>
      </c>
      <c r="C10" s="137">
        <v>686</v>
      </c>
      <c r="D10" s="138">
        <v>0.181673</v>
      </c>
      <c r="E10" s="137">
        <v>3090</v>
      </c>
      <c r="F10" s="138">
        <v>0.818326</v>
      </c>
      <c r="G10" s="137">
        <v>0</v>
      </c>
      <c r="H10" s="138">
        <v>0</v>
      </c>
      <c r="I10" s="139">
        <v>3776</v>
      </c>
    </row>
    <row r="11" spans="2:9" x14ac:dyDescent="0.2">
      <c r="B11" s="136" t="s">
        <v>43</v>
      </c>
      <c r="C11" s="137">
        <v>507</v>
      </c>
      <c r="D11" s="138">
        <v>9.3593999999999997E-2</v>
      </c>
      <c r="E11" s="137">
        <v>4910</v>
      </c>
      <c r="F11" s="138">
        <v>0.90640500000000002</v>
      </c>
      <c r="G11" s="137">
        <v>0</v>
      </c>
      <c r="H11" s="138">
        <v>0</v>
      </c>
      <c r="I11" s="139">
        <v>5417</v>
      </c>
    </row>
    <row r="12" spans="2:9" x14ac:dyDescent="0.2">
      <c r="B12" s="136" t="s">
        <v>44</v>
      </c>
      <c r="C12" s="137">
        <v>423</v>
      </c>
      <c r="D12" s="138">
        <v>0.124448</v>
      </c>
      <c r="E12" s="137">
        <v>2976</v>
      </c>
      <c r="F12" s="138">
        <v>0.87555099999999997</v>
      </c>
      <c r="G12" s="137">
        <v>0</v>
      </c>
      <c r="H12" s="138">
        <v>0</v>
      </c>
      <c r="I12" s="139">
        <v>3399</v>
      </c>
    </row>
    <row r="13" spans="2:9" x14ac:dyDescent="0.2">
      <c r="B13" s="136" t="s">
        <v>45</v>
      </c>
      <c r="C13" s="137">
        <v>683</v>
      </c>
      <c r="D13" s="138">
        <v>7.9724000000000003E-2</v>
      </c>
      <c r="E13" s="137">
        <v>7884</v>
      </c>
      <c r="F13" s="138">
        <v>0.92027499999999995</v>
      </c>
      <c r="G13" s="137">
        <v>0</v>
      </c>
      <c r="H13" s="138">
        <v>0</v>
      </c>
      <c r="I13" s="139">
        <v>8567</v>
      </c>
    </row>
    <row r="14" spans="2:9" x14ac:dyDescent="0.2">
      <c r="B14" s="136" t="s">
        <v>46</v>
      </c>
      <c r="C14" s="137">
        <v>616</v>
      </c>
      <c r="D14" s="138">
        <v>8.5508000000000001E-2</v>
      </c>
      <c r="E14" s="137">
        <v>6588</v>
      </c>
      <c r="F14" s="138">
        <v>0.91449100000000005</v>
      </c>
      <c r="G14" s="137">
        <v>0</v>
      </c>
      <c r="H14" s="138">
        <v>0</v>
      </c>
      <c r="I14" s="139">
        <v>7204</v>
      </c>
    </row>
    <row r="15" spans="2:9" x14ac:dyDescent="0.2">
      <c r="B15" s="136" t="s">
        <v>47</v>
      </c>
      <c r="C15" s="137">
        <v>288</v>
      </c>
      <c r="D15" s="138">
        <v>0.10465099999999999</v>
      </c>
      <c r="E15" s="137">
        <v>2464</v>
      </c>
      <c r="F15" s="138">
        <v>0.89534800000000003</v>
      </c>
      <c r="G15" s="137">
        <v>0</v>
      </c>
      <c r="H15" s="138">
        <v>0</v>
      </c>
      <c r="I15" s="139">
        <v>2752</v>
      </c>
    </row>
    <row r="16" spans="2:9" x14ac:dyDescent="0.2">
      <c r="B16" s="136" t="s">
        <v>48</v>
      </c>
      <c r="C16" s="137">
        <v>183</v>
      </c>
      <c r="D16" s="138">
        <v>0.11024</v>
      </c>
      <c r="E16" s="137">
        <v>1477</v>
      </c>
      <c r="F16" s="138">
        <v>0.88975899999999997</v>
      </c>
      <c r="G16" s="137">
        <v>0</v>
      </c>
      <c r="H16" s="138">
        <v>0</v>
      </c>
      <c r="I16" s="139">
        <v>1660</v>
      </c>
    </row>
    <row r="17" spans="2:9" x14ac:dyDescent="0.2">
      <c r="B17" s="136" t="s">
        <v>49</v>
      </c>
      <c r="C17" s="137">
        <v>772</v>
      </c>
      <c r="D17" s="138">
        <v>0.11362899999999999</v>
      </c>
      <c r="E17" s="137">
        <v>6022</v>
      </c>
      <c r="F17" s="138">
        <v>0.88636999999999999</v>
      </c>
      <c r="G17" s="137">
        <v>0</v>
      </c>
      <c r="H17" s="138">
        <v>0</v>
      </c>
      <c r="I17" s="139">
        <v>6794</v>
      </c>
    </row>
    <row r="18" spans="2:9" x14ac:dyDescent="0.2">
      <c r="B18" s="136" t="s">
        <v>50</v>
      </c>
      <c r="C18" s="137">
        <v>271</v>
      </c>
      <c r="D18" s="138">
        <v>5.1267E-2</v>
      </c>
      <c r="E18" s="137">
        <v>5015</v>
      </c>
      <c r="F18" s="138">
        <v>0.94873200000000002</v>
      </c>
      <c r="G18" s="137">
        <v>0</v>
      </c>
      <c r="H18" s="138">
        <v>0</v>
      </c>
      <c r="I18" s="139">
        <v>5286</v>
      </c>
    </row>
    <row r="19" spans="2:9" x14ac:dyDescent="0.2">
      <c r="B19" s="136" t="s">
        <v>51</v>
      </c>
      <c r="C19" s="137">
        <v>502</v>
      </c>
      <c r="D19" s="138">
        <v>6.7220000000000002E-2</v>
      </c>
      <c r="E19" s="137">
        <v>6966</v>
      </c>
      <c r="F19" s="138">
        <v>0.93277900000000002</v>
      </c>
      <c r="G19" s="137">
        <v>0</v>
      </c>
      <c r="H19" s="138">
        <v>0</v>
      </c>
      <c r="I19" s="139">
        <v>7468</v>
      </c>
    </row>
    <row r="20" spans="2:9" x14ac:dyDescent="0.2">
      <c r="B20" s="136" t="s">
        <v>52</v>
      </c>
      <c r="C20" s="137">
        <v>1285</v>
      </c>
      <c r="D20" s="138">
        <v>8.7790999999999994E-2</v>
      </c>
      <c r="E20" s="137">
        <v>13352</v>
      </c>
      <c r="F20" s="138">
        <v>0.91220800000000002</v>
      </c>
      <c r="G20" s="137">
        <v>0</v>
      </c>
      <c r="H20" s="138">
        <v>0</v>
      </c>
      <c r="I20" s="139">
        <v>14637</v>
      </c>
    </row>
    <row r="21" spans="2:9" x14ac:dyDescent="0.2">
      <c r="B21" s="47" t="s">
        <v>22</v>
      </c>
      <c r="C21" s="48">
        <f>SUBTOTAL(109,'Table 6'!$C$7:$C$20)</f>
        <v>7755</v>
      </c>
      <c r="D21" s="49">
        <f>'Table 6'!$C$21 / 'Table 6'!$I$21</f>
        <v>9.6424041976475264E-2</v>
      </c>
      <c r="E21" s="48">
        <f>SUBTOTAL(109,'Table 6'!$E$7:$E$20)</f>
        <v>72671</v>
      </c>
      <c r="F21" s="49">
        <f>'Table 6'!$E$21 / 'Table 6'!$I$21</f>
        <v>0.90357595802352475</v>
      </c>
      <c r="G21" s="48">
        <f>SUBTOTAL(109,'Table 6'!$G$7:$G$20)</f>
        <v>0</v>
      </c>
      <c r="H21" s="49">
        <f>'Table 6'!$G$21 / 'Table 6'!$I$21</f>
        <v>0</v>
      </c>
      <c r="I21" s="48">
        <f>SUBTOTAL(109,'Table 6'!$I$7:$I$20)</f>
        <v>80426</v>
      </c>
    </row>
    <row r="23" spans="2:9" x14ac:dyDescent="0.2">
      <c r="B23" s="18" t="s">
        <v>94</v>
      </c>
      <c r="C23" s="103"/>
      <c r="D23" s="103"/>
      <c r="E23" s="103"/>
      <c r="F23" s="103"/>
      <c r="G23" s="103"/>
      <c r="H23" s="103"/>
      <c r="I23" s="103"/>
    </row>
    <row r="24" spans="2:9" x14ac:dyDescent="0.2">
      <c r="B24" s="18" t="s">
        <v>95</v>
      </c>
      <c r="C24" s="103"/>
      <c r="D24" s="103"/>
      <c r="E24" s="103"/>
      <c r="F24" s="103"/>
      <c r="G24" s="103"/>
      <c r="H24" s="103"/>
      <c r="I24" s="103"/>
    </row>
    <row r="25" spans="2:9" x14ac:dyDescent="0.2">
      <c r="B25" s="15" t="s">
        <v>23</v>
      </c>
      <c r="C25" s="103"/>
      <c r="D25" s="103"/>
      <c r="E25" s="103"/>
      <c r="F25" s="103"/>
      <c r="G25" s="103"/>
      <c r="H25" s="103"/>
      <c r="I25" s="103"/>
    </row>
    <row r="26" spans="2:9" x14ac:dyDescent="0.2">
      <c r="B26" s="15" t="s">
        <v>24</v>
      </c>
      <c r="C26" s="103"/>
      <c r="D26" s="103"/>
      <c r="E26" s="103"/>
      <c r="F26" s="103"/>
      <c r="G26" s="103"/>
      <c r="H26" s="103"/>
      <c r="I26" s="103"/>
    </row>
    <row r="27" spans="2:9" x14ac:dyDescent="0.2">
      <c r="B27" s="15" t="s">
        <v>25</v>
      </c>
      <c r="C27" s="103"/>
      <c r="D27" s="103"/>
      <c r="E27" s="103"/>
      <c r="F27" s="103"/>
      <c r="G27" s="103"/>
      <c r="H27" s="103"/>
      <c r="I27" s="103"/>
    </row>
    <row r="29" spans="2:9" ht="15" x14ac:dyDescent="0.2">
      <c r="B29" s="163" t="str">
        <f>CONCATENATE("Traditional and Non-Traditional Undergraduate Degree Seeking Students ***, by University, ", IF(RIGHT(Parameters!B1,1)="1","Fall ","Spring "), IF(RIGHT(Parameters!B1,1)="1",LEFT(Parameters!B1,4),LEFT(Parameters!B1,4) + 1 ))</f>
        <v>Traditional and Non-Traditional Undergraduate Degree Seeking Students ***, by University, Fall 2019</v>
      </c>
      <c r="C29" s="163"/>
      <c r="D29" s="163"/>
      <c r="E29" s="163"/>
      <c r="F29" s="163"/>
      <c r="G29" s="163"/>
      <c r="H29" s="163"/>
      <c r="I29" s="163"/>
    </row>
    <row r="30" spans="2:9" x14ac:dyDescent="0.2">
      <c r="B30" s="169" t="s">
        <v>2</v>
      </c>
      <c r="C30" s="169" t="s">
        <v>82</v>
      </c>
      <c r="D30" s="169"/>
      <c r="E30" s="169" t="s">
        <v>83</v>
      </c>
      <c r="F30" s="169"/>
      <c r="G30" s="169" t="s">
        <v>84</v>
      </c>
      <c r="H30" s="169"/>
      <c r="I30" s="98" t="s">
        <v>56</v>
      </c>
    </row>
    <row r="31" spans="2:9" x14ac:dyDescent="0.2">
      <c r="B31" s="169"/>
      <c r="C31" s="98" t="s">
        <v>85</v>
      </c>
      <c r="D31" s="98" t="s">
        <v>86</v>
      </c>
      <c r="E31" s="98" t="s">
        <v>85</v>
      </c>
      <c r="F31" s="98" t="s">
        <v>86</v>
      </c>
      <c r="G31" s="98" t="s">
        <v>85</v>
      </c>
      <c r="H31" s="98" t="s">
        <v>86</v>
      </c>
      <c r="I31" s="98" t="s">
        <v>36</v>
      </c>
    </row>
    <row r="32" spans="2:9" ht="15" hidden="1" customHeight="1" x14ac:dyDescent="0.25">
      <c r="B32" s="78" t="s">
        <v>87</v>
      </c>
      <c r="C32" s="78" t="s">
        <v>88</v>
      </c>
      <c r="D32" s="78" t="s">
        <v>89</v>
      </c>
      <c r="E32" s="78" t="s">
        <v>90</v>
      </c>
      <c r="F32" s="78" t="s">
        <v>91</v>
      </c>
      <c r="G32" s="78" t="s">
        <v>92</v>
      </c>
      <c r="H32" s="78" t="s">
        <v>93</v>
      </c>
      <c r="I32" s="78" t="s">
        <v>36</v>
      </c>
    </row>
    <row r="33" spans="2:9" x14ac:dyDescent="0.2">
      <c r="B33" s="67" t="s">
        <v>39</v>
      </c>
      <c r="C33" s="68">
        <v>423</v>
      </c>
      <c r="D33" s="140">
        <v>5.5170999999999998E-2</v>
      </c>
      <c r="E33" s="68">
        <v>7244</v>
      </c>
      <c r="F33" s="140">
        <v>0.944828</v>
      </c>
      <c r="G33" s="68">
        <v>0</v>
      </c>
      <c r="H33" s="140">
        <v>0</v>
      </c>
      <c r="I33" s="141">
        <v>7667</v>
      </c>
    </row>
    <row r="34" spans="2:9" x14ac:dyDescent="0.2">
      <c r="B34" s="67" t="s">
        <v>40</v>
      </c>
      <c r="C34" s="68">
        <v>999</v>
      </c>
      <c r="D34" s="140">
        <v>0.21004999999999999</v>
      </c>
      <c r="E34" s="68">
        <v>3757</v>
      </c>
      <c r="F34" s="140">
        <v>0.78994900000000001</v>
      </c>
      <c r="G34" s="68">
        <v>0</v>
      </c>
      <c r="H34" s="140">
        <v>0</v>
      </c>
      <c r="I34" s="141">
        <v>4756</v>
      </c>
    </row>
    <row r="35" spans="2:9" x14ac:dyDescent="0.2">
      <c r="B35" s="67" t="s">
        <v>41</v>
      </c>
      <c r="C35" s="68">
        <v>68</v>
      </c>
      <c r="D35" s="140">
        <v>0.115449</v>
      </c>
      <c r="E35" s="68">
        <v>521</v>
      </c>
      <c r="F35" s="140">
        <v>0.88454999999999995</v>
      </c>
      <c r="G35" s="68">
        <v>0</v>
      </c>
      <c r="H35" s="140">
        <v>0</v>
      </c>
      <c r="I35" s="141">
        <v>589</v>
      </c>
    </row>
    <row r="36" spans="2:9" x14ac:dyDescent="0.2">
      <c r="B36" s="67" t="s">
        <v>42</v>
      </c>
      <c r="C36" s="68">
        <v>659</v>
      </c>
      <c r="D36" s="140">
        <v>0.180646</v>
      </c>
      <c r="E36" s="68">
        <v>2989</v>
      </c>
      <c r="F36" s="140">
        <v>0.819353</v>
      </c>
      <c r="G36" s="68">
        <v>0</v>
      </c>
      <c r="H36" s="140">
        <v>0</v>
      </c>
      <c r="I36" s="141">
        <v>3648</v>
      </c>
    </row>
    <row r="37" spans="2:9" x14ac:dyDescent="0.2">
      <c r="B37" s="67" t="s">
        <v>43</v>
      </c>
      <c r="C37" s="68">
        <v>483</v>
      </c>
      <c r="D37" s="140">
        <v>9.0482999999999994E-2</v>
      </c>
      <c r="E37" s="68">
        <v>4855</v>
      </c>
      <c r="F37" s="140">
        <v>0.90951599999999999</v>
      </c>
      <c r="G37" s="68">
        <v>0</v>
      </c>
      <c r="H37" s="140">
        <v>0</v>
      </c>
      <c r="I37" s="141">
        <v>5338</v>
      </c>
    </row>
    <row r="38" spans="2:9" x14ac:dyDescent="0.2">
      <c r="B38" s="67" t="s">
        <v>44</v>
      </c>
      <c r="C38" s="68">
        <v>408</v>
      </c>
      <c r="D38" s="140">
        <v>0.12576999999999999</v>
      </c>
      <c r="E38" s="68">
        <v>2836</v>
      </c>
      <c r="F38" s="140">
        <v>0.87422900000000003</v>
      </c>
      <c r="G38" s="68">
        <v>0</v>
      </c>
      <c r="H38" s="140">
        <v>0</v>
      </c>
      <c r="I38" s="141">
        <v>3244</v>
      </c>
    </row>
    <row r="39" spans="2:9" x14ac:dyDescent="0.2">
      <c r="B39" s="67" t="s">
        <v>45</v>
      </c>
      <c r="C39" s="68">
        <v>511</v>
      </c>
      <c r="D39" s="140">
        <v>6.1633E-2</v>
      </c>
      <c r="E39" s="68">
        <v>7780</v>
      </c>
      <c r="F39" s="140">
        <v>0.93836600000000003</v>
      </c>
      <c r="G39" s="68">
        <v>0</v>
      </c>
      <c r="H39" s="140">
        <v>0</v>
      </c>
      <c r="I39" s="141">
        <v>8291</v>
      </c>
    </row>
    <row r="40" spans="2:9" x14ac:dyDescent="0.2">
      <c r="B40" s="136" t="s">
        <v>46</v>
      </c>
      <c r="C40" s="137">
        <v>370</v>
      </c>
      <c r="D40" s="138">
        <v>5.3920000000000003E-2</v>
      </c>
      <c r="E40" s="137">
        <v>6492</v>
      </c>
      <c r="F40" s="138">
        <v>0.946079</v>
      </c>
      <c r="G40" s="137">
        <v>0</v>
      </c>
      <c r="H40" s="138">
        <v>0</v>
      </c>
      <c r="I40" s="139">
        <v>6862</v>
      </c>
    </row>
    <row r="41" spans="2:9" x14ac:dyDescent="0.2">
      <c r="B41" s="136" t="s">
        <v>47</v>
      </c>
      <c r="C41" s="137">
        <v>269</v>
      </c>
      <c r="D41" s="138">
        <v>0.100074</v>
      </c>
      <c r="E41" s="137">
        <v>2419</v>
      </c>
      <c r="F41" s="138">
        <v>0.89992499999999997</v>
      </c>
      <c r="G41" s="137">
        <v>0</v>
      </c>
      <c r="H41" s="138">
        <v>0</v>
      </c>
      <c r="I41" s="139">
        <v>2688</v>
      </c>
    </row>
    <row r="42" spans="2:9" x14ac:dyDescent="0.2">
      <c r="B42" s="136" t="s">
        <v>48</v>
      </c>
      <c r="C42" s="137">
        <v>170</v>
      </c>
      <c r="D42" s="138">
        <v>0.107255</v>
      </c>
      <c r="E42" s="137">
        <v>1415</v>
      </c>
      <c r="F42" s="138">
        <v>0.89274399999999998</v>
      </c>
      <c r="G42" s="137">
        <v>0</v>
      </c>
      <c r="H42" s="138">
        <v>0</v>
      </c>
      <c r="I42" s="139">
        <v>1585</v>
      </c>
    </row>
    <row r="43" spans="2:9" x14ac:dyDescent="0.2">
      <c r="B43" s="136" t="s">
        <v>49</v>
      </c>
      <c r="C43" s="137">
        <v>751</v>
      </c>
      <c r="D43" s="138">
        <v>0.113273</v>
      </c>
      <c r="E43" s="137">
        <v>5879</v>
      </c>
      <c r="F43" s="138">
        <v>0.88672600000000001</v>
      </c>
      <c r="G43" s="137">
        <v>0</v>
      </c>
      <c r="H43" s="138">
        <v>0</v>
      </c>
      <c r="I43" s="139">
        <v>6630</v>
      </c>
    </row>
    <row r="44" spans="2:9" x14ac:dyDescent="0.2">
      <c r="B44" s="136" t="s">
        <v>50</v>
      </c>
      <c r="C44" s="137">
        <v>255</v>
      </c>
      <c r="D44" s="138">
        <v>4.9688000000000003E-2</v>
      </c>
      <c r="E44" s="137">
        <v>4877</v>
      </c>
      <c r="F44" s="138">
        <v>0.95031100000000002</v>
      </c>
      <c r="G44" s="137">
        <v>0</v>
      </c>
      <c r="H44" s="138">
        <v>0</v>
      </c>
      <c r="I44" s="139">
        <v>5132</v>
      </c>
    </row>
    <row r="45" spans="2:9" x14ac:dyDescent="0.2">
      <c r="B45" s="136" t="s">
        <v>51</v>
      </c>
      <c r="C45" s="137">
        <v>470</v>
      </c>
      <c r="D45" s="138">
        <v>6.3556000000000001E-2</v>
      </c>
      <c r="E45" s="137">
        <v>6925</v>
      </c>
      <c r="F45" s="138">
        <v>0.93644300000000003</v>
      </c>
      <c r="G45" s="137">
        <v>0</v>
      </c>
      <c r="H45" s="138">
        <v>0</v>
      </c>
      <c r="I45" s="139">
        <v>7395</v>
      </c>
    </row>
    <row r="46" spans="2:9" x14ac:dyDescent="0.2">
      <c r="B46" s="136" t="s">
        <v>52</v>
      </c>
      <c r="C46" s="137">
        <v>1179</v>
      </c>
      <c r="D46" s="138">
        <v>8.2090999999999997E-2</v>
      </c>
      <c r="E46" s="137">
        <v>13183</v>
      </c>
      <c r="F46" s="138">
        <v>0.91790799999999995</v>
      </c>
      <c r="G46" s="137">
        <v>0</v>
      </c>
      <c r="H46" s="138">
        <v>0</v>
      </c>
      <c r="I46" s="139">
        <v>14362</v>
      </c>
    </row>
    <row r="47" spans="2:9" x14ac:dyDescent="0.2">
      <c r="B47" s="45" t="s">
        <v>22</v>
      </c>
      <c r="C47" s="46">
        <f>SUBTOTAL(109,'Table 6'!$C$33:$C$46)</f>
        <v>7015</v>
      </c>
      <c r="D47" s="50">
        <f>'Table 6'!$C$47 / 'Table 6'!$I$47</f>
        <v>8.9720797575044448E-2</v>
      </c>
      <c r="E47" s="46">
        <f>SUBTOTAL(109,'Table 6'!$E$33:$E$46)</f>
        <v>71172</v>
      </c>
      <c r="F47" s="50">
        <f>'Table 6'!$E$47 / 'Table 6'!$I$47</f>
        <v>0.91027920242495552</v>
      </c>
      <c r="G47" s="46">
        <f>SUBTOTAL(109,'Table 6'!$G$33:$G$46)</f>
        <v>0</v>
      </c>
      <c r="H47" s="50">
        <f>'Table 6'!$G$47 / 'Table 6'!$I$47</f>
        <v>0</v>
      </c>
      <c r="I47" s="46">
        <f>SUBTOTAL(109,'Table 6'!$I$33:$I$46)</f>
        <v>78187</v>
      </c>
    </row>
    <row r="49" spans="2:2" x14ac:dyDescent="0.2">
      <c r="B49" s="18" t="s">
        <v>94</v>
      </c>
    </row>
    <row r="50" spans="2:2" x14ac:dyDescent="0.2">
      <c r="B50" s="18" t="s">
        <v>95</v>
      </c>
    </row>
    <row r="51" spans="2:2" x14ac:dyDescent="0.2">
      <c r="B51" s="18" t="s">
        <v>96</v>
      </c>
    </row>
    <row r="52" spans="2:2" x14ac:dyDescent="0.2">
      <c r="B52" s="15" t="s">
        <v>23</v>
      </c>
    </row>
    <row r="53" spans="2:2" x14ac:dyDescent="0.2">
      <c r="B53" s="15" t="s">
        <v>24</v>
      </c>
    </row>
    <row r="54" spans="2:2" x14ac:dyDescent="0.2">
      <c r="B54" s="15" t="s">
        <v>97</v>
      </c>
    </row>
  </sheetData>
  <mergeCells count="12">
    <mergeCell ref="B1:I1"/>
    <mergeCell ref="B2:I2"/>
    <mergeCell ref="B3:I3"/>
    <mergeCell ref="B4:B5"/>
    <mergeCell ref="C4:D4"/>
    <mergeCell ref="E4:F4"/>
    <mergeCell ref="G4:H4"/>
    <mergeCell ref="B29:I29"/>
    <mergeCell ref="B30:B31"/>
    <mergeCell ref="C30:D30"/>
    <mergeCell ref="E30:F30"/>
    <mergeCell ref="G30:H30"/>
  </mergeCells>
  <printOptions horizontalCentered="1"/>
  <pageMargins left="0.5" right="0.5" top="1" bottom="0.5" header="0.3" footer="0.3"/>
  <pageSetup scale="71" fitToHeight="0" orientation="portrait" r:id="rId1"/>
  <headerFooter>
    <oddHeader>&amp;L&amp;"Arial,Regular"&amp;10Pennsylvania's State System of Higher Education | &amp;D
Office of Educational Intelligence | Page &amp;P of &amp;N</oddHeader>
  </headerFooter>
  <rowBreaks count="1" manualBreakCount="1">
    <brk id="28" min="1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O44"/>
  <sheetViews>
    <sheetView showGridLines="0" topLeftCell="A28" zoomScaleNormal="100" workbookViewId="0">
      <selection activeCell="B46" sqref="B46"/>
    </sheetView>
  </sheetViews>
  <sheetFormatPr defaultRowHeight="14.25" x14ac:dyDescent="0.2"/>
  <cols>
    <col min="1" max="1" width="9.140625" style="1"/>
    <col min="2" max="2" width="48.7109375" style="1" customWidth="1"/>
    <col min="3" max="8" width="9.7109375" style="1" customWidth="1"/>
    <col min="9" max="10" width="12.7109375" style="1" customWidth="1"/>
    <col min="11" max="26" width="9.140625" style="1"/>
    <col min="27" max="34" width="7.28515625" style="1" customWidth="1"/>
    <col min="35" max="35" width="6.28515625" style="1" customWidth="1"/>
    <col min="36" max="40" width="5.5703125" style="1" customWidth="1"/>
    <col min="41" max="41" width="7.28515625" style="1" customWidth="1"/>
    <col min="42" max="16384" width="9.140625" style="1"/>
  </cols>
  <sheetData>
    <row r="1" spans="2:41" ht="15" x14ac:dyDescent="0.2">
      <c r="B1" s="163" t="s">
        <v>0</v>
      </c>
      <c r="C1" s="163"/>
      <c r="D1" s="163"/>
      <c r="E1" s="163"/>
      <c r="F1" s="163"/>
      <c r="G1" s="163"/>
      <c r="H1" s="163"/>
      <c r="I1" s="163"/>
      <c r="J1" s="16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 t="s">
        <v>98</v>
      </c>
      <c r="AB1" s="103"/>
      <c r="AC1" s="103"/>
      <c r="AD1" s="103"/>
      <c r="AE1" s="103"/>
      <c r="AF1" s="103"/>
      <c r="AG1" s="103"/>
      <c r="AH1" s="103"/>
      <c r="AI1" s="103" t="s">
        <v>99</v>
      </c>
      <c r="AJ1" s="103"/>
      <c r="AK1" s="103"/>
      <c r="AL1" s="103"/>
      <c r="AM1" s="103"/>
      <c r="AN1" s="103"/>
      <c r="AO1" s="103"/>
    </row>
    <row r="2" spans="2:41" ht="15.75" x14ac:dyDescent="0.25">
      <c r="B2" s="163" t="str">
        <f>CONCATENATE("New Undergraduate Transfers, ",IF(RIGHT(Parameters!B1,1)="1","Fall ","Spring "), IF(RIGHT(Parameters!B1,1)="1",LEFT(Parameters!B1,4) - 5,LEFT(Parameters!B1,4) -4)," to ", IF(RIGHT(Parameters!B1,1)="1",LEFT(Parameters!B1,4),LEFT(Parameters!B1,4)  + 1) )</f>
        <v>New Undergraduate Transfers, Fall 2014 to 2019</v>
      </c>
      <c r="C2" s="163"/>
      <c r="D2" s="163"/>
      <c r="E2" s="163"/>
      <c r="F2" s="163"/>
      <c r="G2" s="163"/>
      <c r="H2" s="163"/>
      <c r="I2" s="163"/>
      <c r="J2" s="16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79" t="s">
        <v>100</v>
      </c>
      <c r="AB2" s="80" t="s">
        <v>101</v>
      </c>
      <c r="AC2" s="80" t="s">
        <v>102</v>
      </c>
      <c r="AD2" s="80" t="s">
        <v>103</v>
      </c>
      <c r="AE2" s="80" t="s">
        <v>104</v>
      </c>
      <c r="AF2" s="80" t="s">
        <v>105</v>
      </c>
      <c r="AG2" s="81" t="s">
        <v>106</v>
      </c>
      <c r="AH2" s="103"/>
      <c r="AI2" s="79" t="s">
        <v>100</v>
      </c>
      <c r="AJ2" s="80" t="s">
        <v>101</v>
      </c>
      <c r="AK2" s="80" t="s">
        <v>102</v>
      </c>
      <c r="AL2" s="80" t="s">
        <v>103</v>
      </c>
      <c r="AM2" s="80" t="s">
        <v>104</v>
      </c>
      <c r="AN2" s="80" t="s">
        <v>105</v>
      </c>
      <c r="AO2" s="81" t="s">
        <v>106</v>
      </c>
    </row>
    <row r="3" spans="2:41" ht="15" customHeight="1" x14ac:dyDescent="0.2">
      <c r="B3" s="172"/>
      <c r="C3" s="174">
        <f xml:space="preserve"> IF(RIGHT(Parameters!B1,1)="1",LEFT(Parameters!B1,4) - 5,LEFT(Parameters!B1,4) - 4)</f>
        <v>2014</v>
      </c>
      <c r="D3" s="174">
        <f xml:space="preserve"> IF(RIGHT(Parameters!B1,1)="1",LEFT(Parameters!B1,4) - 4,LEFT(Parameters!B1,4) - 3)</f>
        <v>2015</v>
      </c>
      <c r="E3" s="174">
        <f xml:space="preserve"> IF(RIGHT(Parameters!B1,1)="1",LEFT(Parameters!B1,4) - 3,LEFT(Parameters!B1,4) - 2)</f>
        <v>2016</v>
      </c>
      <c r="F3" s="174">
        <f xml:space="preserve"> IF(RIGHT(Parameters!B1,1)="1",LEFT(Parameters!B1,4) - 2,LEFT(Parameters!B1,4) - 1)</f>
        <v>2017</v>
      </c>
      <c r="G3" s="174">
        <f xml:space="preserve"> IF(RIGHT(Parameters!B1,1)="1",LEFT(Parameters!B1,4) - 1,LEFT(Parameters!B1,4) )</f>
        <v>2018</v>
      </c>
      <c r="H3" s="174" t="str">
        <f xml:space="preserve"> IF(RIGHT(Parameters!B1,1)="1",LEFT(Parameters!B1,4),LEFT(Parameters!B1,4) + 1)</f>
        <v>2019</v>
      </c>
      <c r="I3" s="171" t="s">
        <v>107</v>
      </c>
      <c r="J3" s="171" t="str">
        <f>CONCATENATE("% of ", IF(RIGHT(Parameters!B1,1)="1",LEFT(Parameters!B1,4),LEFT(Parameters!B1,4) + 1)," Total Transfers")</f>
        <v>% of 2019 Total Transfers</v>
      </c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82" t="s">
        <v>108</v>
      </c>
      <c r="AB3" s="83">
        <v>203</v>
      </c>
      <c r="AC3" s="83">
        <v>156</v>
      </c>
      <c r="AD3" s="83">
        <v>139</v>
      </c>
      <c r="AE3" s="83">
        <v>166</v>
      </c>
      <c r="AF3" s="83">
        <v>163</v>
      </c>
      <c r="AG3" s="84">
        <v>128</v>
      </c>
      <c r="AH3" s="103"/>
      <c r="AI3" s="82" t="s">
        <v>109</v>
      </c>
      <c r="AJ3" s="83">
        <v>2</v>
      </c>
      <c r="AK3" s="83">
        <v>4</v>
      </c>
      <c r="AL3" s="83">
        <v>3</v>
      </c>
      <c r="AM3" s="83">
        <v>4</v>
      </c>
      <c r="AN3" s="83">
        <v>4</v>
      </c>
      <c r="AO3" s="84">
        <v>12</v>
      </c>
    </row>
    <row r="4" spans="2:41" x14ac:dyDescent="0.2">
      <c r="B4" s="173"/>
      <c r="C4" s="175"/>
      <c r="D4" s="175"/>
      <c r="E4" s="175"/>
      <c r="F4" s="175"/>
      <c r="G4" s="175"/>
      <c r="H4" s="175"/>
      <c r="I4" s="171"/>
      <c r="J4" s="171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85" t="s">
        <v>110</v>
      </c>
      <c r="AB4" s="86">
        <v>205</v>
      </c>
      <c r="AC4" s="86">
        <v>191</v>
      </c>
      <c r="AD4" s="86">
        <v>210</v>
      </c>
      <c r="AE4" s="86">
        <v>188</v>
      </c>
      <c r="AF4" s="86">
        <v>196</v>
      </c>
      <c r="AG4" s="87">
        <v>184</v>
      </c>
      <c r="AH4" s="103"/>
      <c r="AI4" s="85" t="s">
        <v>111</v>
      </c>
      <c r="AJ4" s="86">
        <v>0</v>
      </c>
      <c r="AK4" s="86">
        <v>0</v>
      </c>
      <c r="AL4" s="86">
        <v>0</v>
      </c>
      <c r="AM4" s="86">
        <v>1</v>
      </c>
      <c r="AN4" s="86">
        <v>2</v>
      </c>
      <c r="AO4" s="87">
        <v>1</v>
      </c>
    </row>
    <row r="5" spans="2:41" x14ac:dyDescent="0.2">
      <c r="B5" s="22" t="s">
        <v>112</v>
      </c>
      <c r="C5" s="23"/>
      <c r="D5" s="23"/>
      <c r="E5" s="23"/>
      <c r="F5" s="23"/>
      <c r="G5" s="23"/>
      <c r="H5" s="23"/>
      <c r="I5" s="142"/>
      <c r="J5" s="14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82" t="s">
        <v>113</v>
      </c>
      <c r="AB5" s="83">
        <v>56</v>
      </c>
      <c r="AC5" s="83">
        <v>49</v>
      </c>
      <c r="AD5" s="83">
        <v>42</v>
      </c>
      <c r="AE5" s="83">
        <v>48</v>
      </c>
      <c r="AF5" s="83">
        <v>46</v>
      </c>
      <c r="AG5" s="84">
        <v>44</v>
      </c>
      <c r="AH5" s="103"/>
      <c r="AI5" s="82" t="s">
        <v>114</v>
      </c>
      <c r="AJ5" s="83">
        <v>265</v>
      </c>
      <c r="AK5" s="83">
        <v>281</v>
      </c>
      <c r="AL5" s="83">
        <v>326</v>
      </c>
      <c r="AM5" s="83">
        <v>238</v>
      </c>
      <c r="AN5" s="83">
        <v>221</v>
      </c>
      <c r="AO5" s="84">
        <v>198</v>
      </c>
    </row>
    <row r="6" spans="2:41" x14ac:dyDescent="0.2">
      <c r="B6" s="24" t="s">
        <v>115</v>
      </c>
      <c r="C6" s="25">
        <f>SUM(AB6:AB9)</f>
        <v>422</v>
      </c>
      <c r="D6" s="25">
        <f t="shared" ref="D6:H6" si="0">SUM(AC6:AC9)</f>
        <v>400</v>
      </c>
      <c r="E6" s="25">
        <f t="shared" si="0"/>
        <v>359</v>
      </c>
      <c r="F6" s="25">
        <f t="shared" si="0"/>
        <v>398</v>
      </c>
      <c r="G6" s="25">
        <f t="shared" si="0"/>
        <v>330</v>
      </c>
      <c r="H6" s="25">
        <f t="shared" si="0"/>
        <v>289</v>
      </c>
      <c r="I6" s="144">
        <f t="shared" ref="I6:I7" si="1">H6 / C6 -1</f>
        <v>-0.31516587677725116</v>
      </c>
      <c r="J6" s="145">
        <f>H6 / H35</f>
        <v>5.3777446966877557E-2</v>
      </c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85" t="s">
        <v>116</v>
      </c>
      <c r="AB6" s="86">
        <v>163</v>
      </c>
      <c r="AC6" s="86">
        <v>151</v>
      </c>
      <c r="AD6" s="86">
        <v>148</v>
      </c>
      <c r="AE6" s="86">
        <v>179</v>
      </c>
      <c r="AF6" s="86">
        <v>119</v>
      </c>
      <c r="AG6" s="87">
        <v>127</v>
      </c>
      <c r="AH6" s="103"/>
      <c r="AI6" s="85" t="s">
        <v>117</v>
      </c>
      <c r="AJ6" s="86">
        <v>43</v>
      </c>
      <c r="AK6" s="86">
        <v>56</v>
      </c>
      <c r="AL6" s="86">
        <v>40</v>
      </c>
      <c r="AM6" s="86">
        <v>60</v>
      </c>
      <c r="AN6" s="86">
        <v>45</v>
      </c>
      <c r="AO6" s="87">
        <v>48</v>
      </c>
    </row>
    <row r="7" spans="2:41" x14ac:dyDescent="0.2">
      <c r="B7" s="24" t="s">
        <v>118</v>
      </c>
      <c r="C7" s="25">
        <f>AB10</f>
        <v>55</v>
      </c>
      <c r="D7" s="25">
        <f t="shared" ref="D7:H7" si="2">AC10</f>
        <v>68</v>
      </c>
      <c r="E7" s="25">
        <f t="shared" si="2"/>
        <v>75</v>
      </c>
      <c r="F7" s="25">
        <f t="shared" si="2"/>
        <v>60</v>
      </c>
      <c r="G7" s="25">
        <f t="shared" si="2"/>
        <v>51</v>
      </c>
      <c r="H7" s="25">
        <f t="shared" si="2"/>
        <v>51</v>
      </c>
      <c r="I7" s="144">
        <f t="shared" si="1"/>
        <v>-7.2727272727272751E-2</v>
      </c>
      <c r="J7" s="145">
        <f>H7 / H35</f>
        <v>9.4901377000372166E-3</v>
      </c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82" t="s">
        <v>119</v>
      </c>
      <c r="AB7" s="83">
        <v>36</v>
      </c>
      <c r="AC7" s="83">
        <v>43</v>
      </c>
      <c r="AD7" s="83">
        <v>30</v>
      </c>
      <c r="AE7" s="83">
        <v>28</v>
      </c>
      <c r="AF7" s="83">
        <v>20</v>
      </c>
      <c r="AG7" s="84">
        <v>6</v>
      </c>
      <c r="AH7" s="103"/>
      <c r="AI7" s="82" t="s">
        <v>120</v>
      </c>
      <c r="AJ7" s="83">
        <v>18</v>
      </c>
      <c r="AK7" s="83">
        <v>9</v>
      </c>
      <c r="AL7" s="83">
        <v>12</v>
      </c>
      <c r="AM7" s="83">
        <v>15</v>
      </c>
      <c r="AN7" s="83">
        <v>10</v>
      </c>
      <c r="AO7" s="84">
        <v>11</v>
      </c>
    </row>
    <row r="8" spans="2:41" x14ac:dyDescent="0.2">
      <c r="B8" s="24" t="s">
        <v>121</v>
      </c>
      <c r="C8" s="25">
        <f t="shared" ref="C8:H10" si="3">AB3</f>
        <v>203</v>
      </c>
      <c r="D8" s="25">
        <f t="shared" si="3"/>
        <v>156</v>
      </c>
      <c r="E8" s="25">
        <f t="shared" si="3"/>
        <v>139</v>
      </c>
      <c r="F8" s="25">
        <f t="shared" si="3"/>
        <v>166</v>
      </c>
      <c r="G8" s="25">
        <f t="shared" si="3"/>
        <v>163</v>
      </c>
      <c r="H8" s="25">
        <f t="shared" si="3"/>
        <v>128</v>
      </c>
      <c r="I8" s="144">
        <f>H8 / C8 -1</f>
        <v>-0.36945812807881773</v>
      </c>
      <c r="J8" s="145">
        <f>H8 / H35</f>
        <v>2.3818384815779681E-2</v>
      </c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85" t="s">
        <v>122</v>
      </c>
      <c r="AB8" s="86">
        <v>90</v>
      </c>
      <c r="AC8" s="86">
        <v>75</v>
      </c>
      <c r="AD8" s="86">
        <v>65</v>
      </c>
      <c r="AE8" s="86">
        <v>60</v>
      </c>
      <c r="AF8" s="86">
        <v>59</v>
      </c>
      <c r="AG8" s="87">
        <v>52</v>
      </c>
      <c r="AH8" s="103"/>
      <c r="AI8" s="85" t="s">
        <v>123</v>
      </c>
      <c r="AJ8" s="86">
        <v>0</v>
      </c>
      <c r="AK8" s="86">
        <v>1</v>
      </c>
      <c r="AL8" s="86">
        <v>1</v>
      </c>
      <c r="AM8" s="86">
        <v>0</v>
      </c>
      <c r="AN8" s="86">
        <v>1</v>
      </c>
      <c r="AO8" s="87">
        <v>0</v>
      </c>
    </row>
    <row r="9" spans="2:41" x14ac:dyDescent="0.2">
      <c r="B9" s="24" t="s">
        <v>124</v>
      </c>
      <c r="C9" s="25">
        <f t="shared" si="3"/>
        <v>205</v>
      </c>
      <c r="D9" s="25">
        <f t="shared" si="3"/>
        <v>191</v>
      </c>
      <c r="E9" s="25">
        <f t="shared" si="3"/>
        <v>210</v>
      </c>
      <c r="F9" s="25">
        <f t="shared" si="3"/>
        <v>188</v>
      </c>
      <c r="G9" s="25">
        <f t="shared" si="3"/>
        <v>196</v>
      </c>
      <c r="H9" s="25">
        <f t="shared" si="3"/>
        <v>184</v>
      </c>
      <c r="I9" s="144">
        <f t="shared" ref="I9:I18" si="4">H9 / C9 -1</f>
        <v>-0.10243902439024388</v>
      </c>
      <c r="J9" s="145">
        <f>H9 / H35</f>
        <v>3.4238928172683293E-2</v>
      </c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82" t="s">
        <v>125</v>
      </c>
      <c r="AB9" s="83">
        <v>133</v>
      </c>
      <c r="AC9" s="83">
        <v>131</v>
      </c>
      <c r="AD9" s="83">
        <v>116</v>
      </c>
      <c r="AE9" s="83">
        <v>131</v>
      </c>
      <c r="AF9" s="83">
        <v>132</v>
      </c>
      <c r="AG9" s="84">
        <v>104</v>
      </c>
      <c r="AH9" s="103"/>
      <c r="AI9" s="82" t="s">
        <v>126</v>
      </c>
      <c r="AJ9" s="83">
        <v>13</v>
      </c>
      <c r="AK9" s="83">
        <v>9</v>
      </c>
      <c r="AL9" s="83">
        <v>13</v>
      </c>
      <c r="AM9" s="83">
        <v>5</v>
      </c>
      <c r="AN9" s="83">
        <v>9</v>
      </c>
      <c r="AO9" s="84">
        <v>11</v>
      </c>
    </row>
    <row r="10" spans="2:41" x14ac:dyDescent="0.2">
      <c r="B10" s="24" t="s">
        <v>127</v>
      </c>
      <c r="C10" s="25">
        <f t="shared" si="3"/>
        <v>56</v>
      </c>
      <c r="D10" s="25">
        <f t="shared" si="3"/>
        <v>49</v>
      </c>
      <c r="E10" s="25">
        <f t="shared" si="3"/>
        <v>42</v>
      </c>
      <c r="F10" s="25">
        <f t="shared" si="3"/>
        <v>48</v>
      </c>
      <c r="G10" s="25">
        <f t="shared" si="3"/>
        <v>46</v>
      </c>
      <c r="H10" s="25">
        <f t="shared" si="3"/>
        <v>44</v>
      </c>
      <c r="I10" s="144">
        <f t="shared" si="4"/>
        <v>-0.2142857142857143</v>
      </c>
      <c r="J10" s="145">
        <f>H10 / H35</f>
        <v>8.1875697804242656E-3</v>
      </c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85" t="s">
        <v>128</v>
      </c>
      <c r="AB10" s="86">
        <v>55</v>
      </c>
      <c r="AC10" s="86">
        <v>68</v>
      </c>
      <c r="AD10" s="86">
        <v>75</v>
      </c>
      <c r="AE10" s="86">
        <v>60</v>
      </c>
      <c r="AF10" s="86">
        <v>51</v>
      </c>
      <c r="AG10" s="87">
        <v>51</v>
      </c>
      <c r="AH10" s="103"/>
      <c r="AI10" s="85" t="s">
        <v>129</v>
      </c>
      <c r="AJ10" s="86">
        <v>27</v>
      </c>
      <c r="AK10" s="86">
        <v>16</v>
      </c>
      <c r="AL10" s="86">
        <v>22</v>
      </c>
      <c r="AM10" s="86">
        <v>15</v>
      </c>
      <c r="AN10" s="86">
        <v>24</v>
      </c>
      <c r="AO10" s="87">
        <v>25</v>
      </c>
    </row>
    <row r="11" spans="2:41" x14ac:dyDescent="0.2">
      <c r="B11" s="24" t="s">
        <v>130</v>
      </c>
      <c r="C11" s="25">
        <f t="shared" ref="C11:H12" si="5">AB12</f>
        <v>419</v>
      </c>
      <c r="D11" s="25">
        <f t="shared" si="5"/>
        <v>439</v>
      </c>
      <c r="E11" s="25">
        <f t="shared" si="5"/>
        <v>443</v>
      </c>
      <c r="F11" s="25">
        <f t="shared" si="5"/>
        <v>414</v>
      </c>
      <c r="G11" s="25">
        <f t="shared" si="5"/>
        <v>355</v>
      </c>
      <c r="H11" s="25">
        <f t="shared" si="5"/>
        <v>380</v>
      </c>
      <c r="I11" s="144">
        <f t="shared" si="4"/>
        <v>-9.3078758949880713E-2</v>
      </c>
      <c r="J11" s="145">
        <f>H11 / H35</f>
        <v>7.0710829921845922E-2</v>
      </c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82" t="s">
        <v>131</v>
      </c>
      <c r="AB11" s="83">
        <v>97</v>
      </c>
      <c r="AC11" s="83">
        <v>136</v>
      </c>
      <c r="AD11" s="83">
        <v>156</v>
      </c>
      <c r="AE11" s="83">
        <v>128</v>
      </c>
      <c r="AF11" s="83">
        <v>105</v>
      </c>
      <c r="AG11" s="84">
        <v>110</v>
      </c>
      <c r="AH11" s="103"/>
      <c r="AI11" s="82" t="s">
        <v>132</v>
      </c>
      <c r="AJ11" s="83">
        <v>44</v>
      </c>
      <c r="AK11" s="83">
        <v>40</v>
      </c>
      <c r="AL11" s="83">
        <v>47</v>
      </c>
      <c r="AM11" s="83">
        <v>56</v>
      </c>
      <c r="AN11" s="83">
        <v>53</v>
      </c>
      <c r="AO11" s="84">
        <v>37</v>
      </c>
    </row>
    <row r="12" spans="2:41" x14ac:dyDescent="0.2">
      <c r="B12" s="24" t="s">
        <v>133</v>
      </c>
      <c r="C12" s="25">
        <f t="shared" si="5"/>
        <v>501</v>
      </c>
      <c r="D12" s="25">
        <f t="shared" si="5"/>
        <v>494</v>
      </c>
      <c r="E12" s="25">
        <f t="shared" si="5"/>
        <v>495</v>
      </c>
      <c r="F12" s="25">
        <f t="shared" si="5"/>
        <v>400</v>
      </c>
      <c r="G12" s="25">
        <f t="shared" si="5"/>
        <v>466</v>
      </c>
      <c r="H12" s="25">
        <f t="shared" si="5"/>
        <v>407</v>
      </c>
      <c r="I12" s="144">
        <f t="shared" si="4"/>
        <v>-0.18762475049900196</v>
      </c>
      <c r="J12" s="145">
        <f>H12 / H35</f>
        <v>7.5735020468924455E-2</v>
      </c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85" t="s">
        <v>134</v>
      </c>
      <c r="AB12" s="86">
        <v>419</v>
      </c>
      <c r="AC12" s="86">
        <v>439</v>
      </c>
      <c r="AD12" s="86">
        <v>443</v>
      </c>
      <c r="AE12" s="86">
        <v>414</v>
      </c>
      <c r="AF12" s="86">
        <v>355</v>
      </c>
      <c r="AG12" s="87">
        <v>380</v>
      </c>
      <c r="AH12" s="103"/>
      <c r="AI12" s="91" t="s">
        <v>135</v>
      </c>
      <c r="AJ12" s="92">
        <v>12</v>
      </c>
      <c r="AK12" s="92">
        <v>15</v>
      </c>
      <c r="AL12" s="92">
        <v>11</v>
      </c>
      <c r="AM12" s="92">
        <v>16</v>
      </c>
      <c r="AN12" s="92">
        <v>10</v>
      </c>
      <c r="AO12" s="93">
        <v>9</v>
      </c>
    </row>
    <row r="13" spans="2:41" x14ac:dyDescent="0.2">
      <c r="B13" s="24" t="s">
        <v>136</v>
      </c>
      <c r="C13" s="25">
        <f>AB14</f>
        <v>163</v>
      </c>
      <c r="D13" s="25">
        <f t="shared" ref="D13:H16" si="6">AC14</f>
        <v>178</v>
      </c>
      <c r="E13" s="25">
        <f t="shared" si="6"/>
        <v>165</v>
      </c>
      <c r="F13" s="25">
        <f t="shared" si="6"/>
        <v>200</v>
      </c>
      <c r="G13" s="25">
        <f t="shared" si="6"/>
        <v>189</v>
      </c>
      <c r="H13" s="25">
        <f t="shared" si="6"/>
        <v>174</v>
      </c>
      <c r="I13" s="144">
        <f t="shared" si="4"/>
        <v>6.7484662576687171E-2</v>
      </c>
      <c r="J13" s="145">
        <f>H13 / H35</f>
        <v>3.2378116858950499E-2</v>
      </c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82" t="s">
        <v>137</v>
      </c>
      <c r="AB13" s="83">
        <v>501</v>
      </c>
      <c r="AC13" s="83">
        <v>494</v>
      </c>
      <c r="AD13" s="83">
        <v>495</v>
      </c>
      <c r="AE13" s="83">
        <v>400</v>
      </c>
      <c r="AF13" s="83">
        <v>466</v>
      </c>
      <c r="AG13" s="84">
        <v>407</v>
      </c>
      <c r="AH13" s="103"/>
      <c r="AI13" s="103"/>
      <c r="AJ13" s="103"/>
      <c r="AK13" s="103"/>
      <c r="AL13" s="103"/>
      <c r="AM13" s="103"/>
      <c r="AN13" s="103"/>
      <c r="AO13" s="103"/>
    </row>
    <row r="14" spans="2:41" x14ac:dyDescent="0.2">
      <c r="B14" s="24" t="s">
        <v>138</v>
      </c>
      <c r="C14" s="25">
        <f>AB15</f>
        <v>121</v>
      </c>
      <c r="D14" s="25">
        <f t="shared" si="6"/>
        <v>109</v>
      </c>
      <c r="E14" s="25">
        <f t="shared" si="6"/>
        <v>112</v>
      </c>
      <c r="F14" s="25">
        <f t="shared" si="6"/>
        <v>70</v>
      </c>
      <c r="G14" s="25">
        <f t="shared" si="6"/>
        <v>124</v>
      </c>
      <c r="H14" s="25">
        <f t="shared" si="6"/>
        <v>84</v>
      </c>
      <c r="I14" s="144">
        <f t="shared" si="4"/>
        <v>-0.30578512396694213</v>
      </c>
      <c r="J14" s="145">
        <f>H14 / H35</f>
        <v>1.5630815035355416E-2</v>
      </c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85" t="s">
        <v>139</v>
      </c>
      <c r="AB14" s="86">
        <v>163</v>
      </c>
      <c r="AC14" s="86">
        <v>178</v>
      </c>
      <c r="AD14" s="86">
        <v>165</v>
      </c>
      <c r="AE14" s="86">
        <v>200</v>
      </c>
      <c r="AF14" s="86">
        <v>189</v>
      </c>
      <c r="AG14" s="87">
        <v>174</v>
      </c>
      <c r="AH14" s="103"/>
      <c r="AI14" s="103" t="s">
        <v>140</v>
      </c>
      <c r="AJ14" s="103"/>
      <c r="AK14" s="103"/>
      <c r="AL14" s="103"/>
      <c r="AM14" s="103"/>
      <c r="AN14" s="103"/>
      <c r="AO14" s="103"/>
    </row>
    <row r="15" spans="2:41" ht="15" x14ac:dyDescent="0.25">
      <c r="B15" s="24" t="s">
        <v>141</v>
      </c>
      <c r="C15" s="25">
        <f>AB16</f>
        <v>268</v>
      </c>
      <c r="D15" s="25">
        <f t="shared" si="6"/>
        <v>270</v>
      </c>
      <c r="E15" s="25">
        <f t="shared" si="6"/>
        <v>258</v>
      </c>
      <c r="F15" s="25">
        <f t="shared" si="6"/>
        <v>257</v>
      </c>
      <c r="G15" s="25">
        <f t="shared" si="6"/>
        <v>233</v>
      </c>
      <c r="H15" s="25">
        <f t="shared" si="6"/>
        <v>198</v>
      </c>
      <c r="I15" s="144">
        <f t="shared" si="4"/>
        <v>-0.26119402985074625</v>
      </c>
      <c r="J15" s="145">
        <f>H15 / H35</f>
        <v>3.6844064011909192E-2</v>
      </c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82" t="s">
        <v>142</v>
      </c>
      <c r="AB15" s="83">
        <v>121</v>
      </c>
      <c r="AC15" s="83">
        <v>109</v>
      </c>
      <c r="AD15" s="83">
        <v>112</v>
      </c>
      <c r="AE15" s="83">
        <v>70</v>
      </c>
      <c r="AF15" s="83">
        <v>124</v>
      </c>
      <c r="AG15" s="84">
        <v>84</v>
      </c>
      <c r="AH15" s="103"/>
      <c r="AI15" s="79" t="s">
        <v>101</v>
      </c>
      <c r="AJ15" s="80" t="s">
        <v>102</v>
      </c>
      <c r="AK15" s="80" t="s">
        <v>103</v>
      </c>
      <c r="AL15" s="80" t="s">
        <v>104</v>
      </c>
      <c r="AM15" s="80" t="s">
        <v>105</v>
      </c>
      <c r="AN15" s="81" t="s">
        <v>106</v>
      </c>
      <c r="AO15" s="103"/>
    </row>
    <row r="16" spans="2:41" x14ac:dyDescent="0.2">
      <c r="B16" s="24" t="s">
        <v>143</v>
      </c>
      <c r="C16" s="25">
        <f>AB17</f>
        <v>351</v>
      </c>
      <c r="D16" s="25">
        <f t="shared" si="6"/>
        <v>355</v>
      </c>
      <c r="E16" s="25">
        <f t="shared" si="6"/>
        <v>384</v>
      </c>
      <c r="F16" s="25">
        <f t="shared" si="6"/>
        <v>373</v>
      </c>
      <c r="G16" s="25">
        <f t="shared" si="6"/>
        <v>317</v>
      </c>
      <c r="H16" s="25">
        <f t="shared" si="6"/>
        <v>310</v>
      </c>
      <c r="I16" s="144">
        <f t="shared" si="4"/>
        <v>-0.11680911680911676</v>
      </c>
      <c r="J16" s="145">
        <f>H16 / H35</f>
        <v>5.7685150725716415E-2</v>
      </c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85" t="s">
        <v>144</v>
      </c>
      <c r="AB16" s="86">
        <v>268</v>
      </c>
      <c r="AC16" s="86">
        <v>270</v>
      </c>
      <c r="AD16" s="86">
        <v>258</v>
      </c>
      <c r="AE16" s="86">
        <v>257</v>
      </c>
      <c r="AF16" s="86">
        <v>233</v>
      </c>
      <c r="AG16" s="87">
        <v>198</v>
      </c>
      <c r="AH16" s="103"/>
      <c r="AI16" s="88">
        <v>722</v>
      </c>
      <c r="AJ16" s="89">
        <v>654</v>
      </c>
      <c r="AK16" s="89">
        <v>582</v>
      </c>
      <c r="AL16" s="89">
        <v>592</v>
      </c>
      <c r="AM16" s="89">
        <v>533</v>
      </c>
      <c r="AN16" s="90">
        <v>453</v>
      </c>
      <c r="AO16" s="103"/>
    </row>
    <row r="17" spans="2:41" x14ac:dyDescent="0.2">
      <c r="B17" s="24" t="s">
        <v>145</v>
      </c>
      <c r="C17" s="25">
        <f>AB11</f>
        <v>97</v>
      </c>
      <c r="D17" s="25">
        <f t="shared" ref="D17:H17" si="7">AC11</f>
        <v>136</v>
      </c>
      <c r="E17" s="25">
        <f t="shared" si="7"/>
        <v>156</v>
      </c>
      <c r="F17" s="25">
        <f t="shared" si="7"/>
        <v>128</v>
      </c>
      <c r="G17" s="25">
        <f t="shared" si="7"/>
        <v>105</v>
      </c>
      <c r="H17" s="25">
        <f t="shared" si="7"/>
        <v>110</v>
      </c>
      <c r="I17" s="144">
        <f t="shared" si="4"/>
        <v>0.134020618556701</v>
      </c>
      <c r="J17" s="145">
        <f>H17 / H35</f>
        <v>2.0468924451060664E-2</v>
      </c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82" t="s">
        <v>146</v>
      </c>
      <c r="AB17" s="83">
        <v>351</v>
      </c>
      <c r="AC17" s="83">
        <v>355</v>
      </c>
      <c r="AD17" s="83">
        <v>384</v>
      </c>
      <c r="AE17" s="83">
        <v>373</v>
      </c>
      <c r="AF17" s="83">
        <v>317</v>
      </c>
      <c r="AG17" s="84">
        <v>310</v>
      </c>
      <c r="AH17" s="103"/>
      <c r="AI17" s="103"/>
      <c r="AJ17" s="103"/>
      <c r="AK17" s="103"/>
      <c r="AL17" s="103"/>
      <c r="AM17" s="103"/>
      <c r="AN17" s="103"/>
      <c r="AO17" s="103"/>
    </row>
    <row r="18" spans="2:41" ht="15" x14ac:dyDescent="0.25">
      <c r="B18" s="24" t="s">
        <v>147</v>
      </c>
      <c r="C18" s="25">
        <f>AB18</f>
        <v>91</v>
      </c>
      <c r="D18" s="25">
        <f t="shared" ref="D18:H19" si="8">AC18</f>
        <v>87</v>
      </c>
      <c r="E18" s="25">
        <f t="shared" si="8"/>
        <v>89</v>
      </c>
      <c r="F18" s="25">
        <f t="shared" si="8"/>
        <v>68</v>
      </c>
      <c r="G18" s="25">
        <f t="shared" si="8"/>
        <v>108</v>
      </c>
      <c r="H18" s="25">
        <f t="shared" si="8"/>
        <v>87</v>
      </c>
      <c r="I18" s="144">
        <f t="shared" si="4"/>
        <v>-4.3956043956043911E-2</v>
      </c>
      <c r="J18" s="145">
        <f>H18 / H35</f>
        <v>1.618905842947525E-2</v>
      </c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85" t="s">
        <v>148</v>
      </c>
      <c r="AB18" s="86">
        <v>91</v>
      </c>
      <c r="AC18" s="86">
        <v>87</v>
      </c>
      <c r="AD18" s="86">
        <v>89</v>
      </c>
      <c r="AE18" s="86">
        <v>68</v>
      </c>
      <c r="AF18" s="86">
        <v>108</v>
      </c>
      <c r="AG18" s="87">
        <v>87</v>
      </c>
      <c r="AH18" s="103"/>
      <c r="AI18" s="79" t="s">
        <v>101</v>
      </c>
      <c r="AJ18" s="80" t="s">
        <v>102</v>
      </c>
      <c r="AK18" s="80" t="s">
        <v>103</v>
      </c>
      <c r="AL18" s="80" t="s">
        <v>104</v>
      </c>
      <c r="AM18" s="80" t="s">
        <v>105</v>
      </c>
      <c r="AN18" s="81" t="s">
        <v>106</v>
      </c>
      <c r="AO18" s="103"/>
    </row>
    <row r="19" spans="2:41" x14ac:dyDescent="0.2">
      <c r="B19" s="26" t="s">
        <v>149</v>
      </c>
      <c r="C19" s="27">
        <f>AB19</f>
        <v>185</v>
      </c>
      <c r="D19" s="27">
        <f t="shared" si="8"/>
        <v>156</v>
      </c>
      <c r="E19" s="27">
        <f t="shared" si="8"/>
        <v>151</v>
      </c>
      <c r="F19" s="27">
        <f t="shared" si="8"/>
        <v>153</v>
      </c>
      <c r="G19" s="27">
        <f t="shared" si="8"/>
        <v>112</v>
      </c>
      <c r="H19" s="27">
        <f t="shared" si="8"/>
        <v>136</v>
      </c>
      <c r="I19" s="146">
        <f>H19 / C19 -1</f>
        <v>-0.26486486486486482</v>
      </c>
      <c r="J19" s="147">
        <f>H19 / H35</f>
        <v>2.5307033866765909E-2</v>
      </c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88" t="s">
        <v>150</v>
      </c>
      <c r="AB19" s="89">
        <v>185</v>
      </c>
      <c r="AC19" s="89">
        <v>156</v>
      </c>
      <c r="AD19" s="89">
        <v>151</v>
      </c>
      <c r="AE19" s="89">
        <v>153</v>
      </c>
      <c r="AF19" s="89">
        <v>112</v>
      </c>
      <c r="AG19" s="90">
        <v>136</v>
      </c>
      <c r="AH19" s="103"/>
      <c r="AI19" s="88">
        <v>2694</v>
      </c>
      <c r="AJ19" s="89">
        <v>2541</v>
      </c>
      <c r="AK19" s="89">
        <v>2514</v>
      </c>
      <c r="AL19" s="89">
        <v>2288</v>
      </c>
      <c r="AM19" s="89">
        <v>2178</v>
      </c>
      <c r="AN19" s="90">
        <v>1987</v>
      </c>
      <c r="AO19" s="103"/>
    </row>
    <row r="20" spans="2:41" x14ac:dyDescent="0.2">
      <c r="B20" s="148" t="s">
        <v>151</v>
      </c>
      <c r="C20" s="149">
        <f>SUM(C6:C19)</f>
        <v>3137</v>
      </c>
      <c r="D20" s="149">
        <f t="shared" ref="D20:H20" si="9">SUM(D6:D19)</f>
        <v>3088</v>
      </c>
      <c r="E20" s="149">
        <f t="shared" si="9"/>
        <v>3078</v>
      </c>
      <c r="F20" s="149">
        <f t="shared" si="9"/>
        <v>2923</v>
      </c>
      <c r="G20" s="149">
        <f t="shared" si="9"/>
        <v>2795</v>
      </c>
      <c r="H20" s="149">
        <f t="shared" si="9"/>
        <v>2582</v>
      </c>
      <c r="I20" s="150">
        <f>H20 / C20 -1</f>
        <v>-0.17692062480076509</v>
      </c>
      <c r="J20" s="150">
        <f xml:space="preserve"> H20 / H35</f>
        <v>0.48046148120580573</v>
      </c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</row>
    <row r="21" spans="2:41" ht="15" x14ac:dyDescent="0.25">
      <c r="B21" s="151" t="s">
        <v>152</v>
      </c>
      <c r="C21" s="127">
        <f>AA34/C20</f>
        <v>0.2094357666560408</v>
      </c>
      <c r="D21" s="127">
        <f t="shared" ref="D21:H21" si="10">AB34/D20</f>
        <v>0.22571243523316062</v>
      </c>
      <c r="E21" s="127">
        <f t="shared" si="10"/>
        <v>0.24171539961013644</v>
      </c>
      <c r="F21" s="127">
        <f t="shared" si="10"/>
        <v>0.24290112897707836</v>
      </c>
      <c r="G21" s="127">
        <f t="shared" si="10"/>
        <v>0.22540250447227192</v>
      </c>
      <c r="H21" s="127">
        <f t="shared" si="10"/>
        <v>0.24670797831138652</v>
      </c>
      <c r="I21" s="21"/>
      <c r="J21" s="21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 t="s">
        <v>153</v>
      </c>
      <c r="AB21" s="103"/>
      <c r="AC21" s="103"/>
      <c r="AD21" s="103"/>
      <c r="AE21" s="103"/>
      <c r="AF21" s="103"/>
      <c r="AG21" s="103"/>
      <c r="AH21" s="103"/>
      <c r="AI21" s="103" t="s">
        <v>154</v>
      </c>
      <c r="AJ21" s="103"/>
      <c r="AK21" s="103"/>
      <c r="AL21" s="103"/>
      <c r="AM21" s="103"/>
      <c r="AN21" s="103"/>
      <c r="AO21" s="103"/>
    </row>
    <row r="22" spans="2:41" ht="15" x14ac:dyDescent="0.25">
      <c r="B22" s="152" t="s">
        <v>155</v>
      </c>
      <c r="C22" s="145">
        <f xml:space="preserve"> AB29 / C20</f>
        <v>0.86260758686643291</v>
      </c>
      <c r="D22" s="145">
        <f t="shared" ref="D22:H22" si="11" xml:space="preserve"> AC29 / D20</f>
        <v>0.83419689119170981</v>
      </c>
      <c r="E22" s="145">
        <f t="shared" si="11"/>
        <v>0.82456140350877194</v>
      </c>
      <c r="F22" s="145">
        <f t="shared" si="11"/>
        <v>0.81662675333561408</v>
      </c>
      <c r="G22" s="145">
        <f t="shared" si="11"/>
        <v>0.8132379248658318</v>
      </c>
      <c r="H22" s="145">
        <f t="shared" si="11"/>
        <v>0.7951200619674671</v>
      </c>
      <c r="I22" s="21"/>
      <c r="J22" s="21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79" t="s">
        <v>83</v>
      </c>
      <c r="AB22" s="80" t="s">
        <v>101</v>
      </c>
      <c r="AC22" s="80" t="s">
        <v>102</v>
      </c>
      <c r="AD22" s="80" t="s">
        <v>103</v>
      </c>
      <c r="AE22" s="80" t="s">
        <v>104</v>
      </c>
      <c r="AF22" s="80" t="s">
        <v>105</v>
      </c>
      <c r="AG22" s="81" t="s">
        <v>106</v>
      </c>
      <c r="AH22" s="103"/>
      <c r="AI22" s="79" t="s">
        <v>156</v>
      </c>
      <c r="AJ22" s="80" t="s">
        <v>101</v>
      </c>
      <c r="AK22" s="80" t="s">
        <v>102</v>
      </c>
      <c r="AL22" s="80" t="s">
        <v>103</v>
      </c>
      <c r="AM22" s="80" t="s">
        <v>104</v>
      </c>
      <c r="AN22" s="80" t="s">
        <v>105</v>
      </c>
      <c r="AO22" s="81" t="s">
        <v>106</v>
      </c>
    </row>
    <row r="23" spans="2:41" ht="15" x14ac:dyDescent="0.25">
      <c r="B23" s="152" t="s">
        <v>157</v>
      </c>
      <c r="C23" s="145">
        <f xml:space="preserve"> AB24 / C20</f>
        <v>0.79502709595154608</v>
      </c>
      <c r="D23" s="145">
        <f t="shared" ref="D23:H23" si="12" xml:space="preserve"> AC24 / D20</f>
        <v>0.77072538860103623</v>
      </c>
      <c r="E23" s="145">
        <f t="shared" si="12"/>
        <v>0.76088369070825213</v>
      </c>
      <c r="F23" s="145">
        <f t="shared" si="12"/>
        <v>0.73794047211768732</v>
      </c>
      <c r="G23" s="145">
        <f t="shared" si="12"/>
        <v>0.75635062611806803</v>
      </c>
      <c r="H23" s="145">
        <f t="shared" si="12"/>
        <v>0.7610379550735864</v>
      </c>
      <c r="I23" s="21"/>
      <c r="J23" s="21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82" t="s">
        <v>158</v>
      </c>
      <c r="AB23" s="83">
        <v>643</v>
      </c>
      <c r="AC23" s="83">
        <v>708</v>
      </c>
      <c r="AD23" s="83">
        <v>736</v>
      </c>
      <c r="AE23" s="83">
        <v>766</v>
      </c>
      <c r="AF23" s="83">
        <v>681</v>
      </c>
      <c r="AG23" s="84">
        <v>617</v>
      </c>
      <c r="AH23" s="103"/>
      <c r="AI23" s="82" t="s">
        <v>159</v>
      </c>
      <c r="AJ23" s="83">
        <v>6059</v>
      </c>
      <c r="AK23" s="83">
        <v>5760</v>
      </c>
      <c r="AL23" s="83">
        <v>5616</v>
      </c>
      <c r="AM23" s="83">
        <v>5209</v>
      </c>
      <c r="AN23" s="83">
        <v>4943</v>
      </c>
      <c r="AO23" s="84">
        <v>4451</v>
      </c>
    </row>
    <row r="24" spans="2:41" ht="15" x14ac:dyDescent="0.25">
      <c r="B24" s="152" t="s">
        <v>160</v>
      </c>
      <c r="C24" s="145">
        <f t="shared" ref="C24:G24" si="13" xml:space="preserve"> C20 / C35</f>
        <v>0.44962018059337822</v>
      </c>
      <c r="D24" s="145">
        <f t="shared" si="13"/>
        <v>0.45993446529639559</v>
      </c>
      <c r="E24" s="145">
        <f t="shared" si="13"/>
        <v>0.46292675590314331</v>
      </c>
      <c r="F24" s="145">
        <f t="shared" si="13"/>
        <v>0.470465153709963</v>
      </c>
      <c r="G24" s="145">
        <f t="shared" si="13"/>
        <v>0.47493627867459642</v>
      </c>
      <c r="H24" s="145">
        <f xml:space="preserve"> H20 / H35</f>
        <v>0.48046148120580573</v>
      </c>
      <c r="I24" s="21"/>
      <c r="J24" s="21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91" t="s">
        <v>161</v>
      </c>
      <c r="AB24" s="92">
        <v>2494</v>
      </c>
      <c r="AC24" s="92">
        <v>2380</v>
      </c>
      <c r="AD24" s="92">
        <v>2342</v>
      </c>
      <c r="AE24" s="92">
        <v>2157</v>
      </c>
      <c r="AF24" s="92">
        <v>2114</v>
      </c>
      <c r="AG24" s="93">
        <v>1965</v>
      </c>
      <c r="AH24" s="103"/>
      <c r="AI24" s="91" t="s">
        <v>162</v>
      </c>
      <c r="AJ24" s="92">
        <v>918</v>
      </c>
      <c r="AK24" s="92">
        <v>954</v>
      </c>
      <c r="AL24" s="92">
        <v>1033</v>
      </c>
      <c r="AM24" s="92">
        <v>1004</v>
      </c>
      <c r="AN24" s="92">
        <v>942</v>
      </c>
      <c r="AO24" s="93">
        <v>923</v>
      </c>
    </row>
    <row r="25" spans="2:41" ht="15" x14ac:dyDescent="0.25">
      <c r="B25" s="153" t="s">
        <v>163</v>
      </c>
      <c r="C25" s="147">
        <f t="shared" ref="C25:G25" si="14" xml:space="preserve"> C20 / AA38</f>
        <v>0.11797224624873077</v>
      </c>
      <c r="D25" s="147">
        <f t="shared" si="14"/>
        <v>0.12056377620739468</v>
      </c>
      <c r="E25" s="147">
        <f t="shared" si="14"/>
        <v>0.12408788550695424</v>
      </c>
      <c r="F25" s="147">
        <f t="shared" si="14"/>
        <v>0.12086503473370824</v>
      </c>
      <c r="G25" s="147">
        <f t="shared" si="14"/>
        <v>0.1215798860324503</v>
      </c>
      <c r="H25" s="147">
        <f xml:space="preserve"> H20 / AF38</f>
        <v>0.11515475871911515</v>
      </c>
      <c r="I25" s="21"/>
      <c r="J25" s="21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</row>
    <row r="26" spans="2:41" x14ac:dyDescent="0.2">
      <c r="B26" s="22" t="s">
        <v>164</v>
      </c>
      <c r="C26" s="23"/>
      <c r="D26" s="23"/>
      <c r="E26" s="23"/>
      <c r="F26" s="23"/>
      <c r="G26" s="23"/>
      <c r="H26" s="23"/>
      <c r="I26" s="154"/>
      <c r="J26" s="127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 t="s">
        <v>165</v>
      </c>
      <c r="AJ26" s="103"/>
      <c r="AK26" s="103"/>
      <c r="AL26" s="103"/>
      <c r="AM26" s="103"/>
      <c r="AN26" s="103"/>
      <c r="AO26" s="103"/>
    </row>
    <row r="27" spans="2:41" ht="15" x14ac:dyDescent="0.25">
      <c r="B27" s="24" t="s">
        <v>166</v>
      </c>
      <c r="C27" s="25">
        <f>AJ3</f>
        <v>2</v>
      </c>
      <c r="D27" s="25">
        <f t="shared" ref="D27:H27" si="15">AK3</f>
        <v>4</v>
      </c>
      <c r="E27" s="25">
        <f t="shared" si="15"/>
        <v>3</v>
      </c>
      <c r="F27" s="25">
        <f t="shared" si="15"/>
        <v>4</v>
      </c>
      <c r="G27" s="25">
        <f t="shared" si="15"/>
        <v>4</v>
      </c>
      <c r="H27" s="25">
        <f t="shared" si="15"/>
        <v>12</v>
      </c>
      <c r="I27" s="144">
        <f>H27 / C27-1</f>
        <v>5</v>
      </c>
      <c r="J27" s="145">
        <f>H27 / H35</f>
        <v>2.2329735764793448E-3</v>
      </c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 t="s">
        <v>167</v>
      </c>
      <c r="AB27" s="103"/>
      <c r="AC27" s="103"/>
      <c r="AD27" s="103"/>
      <c r="AE27" s="103"/>
      <c r="AF27" s="103"/>
      <c r="AG27" s="103"/>
      <c r="AH27" s="103"/>
      <c r="AI27" s="79" t="s">
        <v>83</v>
      </c>
      <c r="AJ27" s="80" t="s">
        <v>101</v>
      </c>
      <c r="AK27" s="80" t="s">
        <v>102</v>
      </c>
      <c r="AL27" s="80" t="s">
        <v>103</v>
      </c>
      <c r="AM27" s="80" t="s">
        <v>104</v>
      </c>
      <c r="AN27" s="80" t="s">
        <v>105</v>
      </c>
      <c r="AO27" s="81" t="s">
        <v>106</v>
      </c>
    </row>
    <row r="28" spans="2:41" ht="15" x14ac:dyDescent="0.25">
      <c r="B28" s="24" t="s">
        <v>168</v>
      </c>
      <c r="C28" s="25">
        <f>AJ4 + AJ5</f>
        <v>265</v>
      </c>
      <c r="D28" s="25">
        <f t="shared" ref="D28:H28" si="16">AK4 + AK5</f>
        <v>281</v>
      </c>
      <c r="E28" s="25">
        <f t="shared" si="16"/>
        <v>326</v>
      </c>
      <c r="F28" s="25">
        <f t="shared" si="16"/>
        <v>239</v>
      </c>
      <c r="G28" s="25">
        <f t="shared" si="16"/>
        <v>223</v>
      </c>
      <c r="H28" s="25">
        <f t="shared" si="16"/>
        <v>199</v>
      </c>
      <c r="I28" s="144">
        <f t="shared" ref="I28:I31" si="17">H28 / C28-1</f>
        <v>-0.24905660377358485</v>
      </c>
      <c r="J28" s="145">
        <f>H28 / H35</f>
        <v>3.703014514328247E-2</v>
      </c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79" t="s">
        <v>156</v>
      </c>
      <c r="AB28" s="80" t="s">
        <v>101</v>
      </c>
      <c r="AC28" s="80" t="s">
        <v>102</v>
      </c>
      <c r="AD28" s="80" t="s">
        <v>103</v>
      </c>
      <c r="AE28" s="80" t="s">
        <v>104</v>
      </c>
      <c r="AF28" s="80" t="s">
        <v>105</v>
      </c>
      <c r="AG28" s="81" t="s">
        <v>106</v>
      </c>
      <c r="AH28" s="103"/>
      <c r="AI28" s="82" t="s">
        <v>158</v>
      </c>
      <c r="AJ28" s="83">
        <v>1380</v>
      </c>
      <c r="AK28" s="83">
        <v>1467</v>
      </c>
      <c r="AL28" s="83">
        <v>1542</v>
      </c>
      <c r="AM28" s="83">
        <v>1452</v>
      </c>
      <c r="AN28" s="83">
        <v>1314</v>
      </c>
      <c r="AO28" s="84">
        <v>1149</v>
      </c>
    </row>
    <row r="29" spans="2:41" x14ac:dyDescent="0.2">
      <c r="B29" s="24" t="s">
        <v>169</v>
      </c>
      <c r="C29" s="25">
        <f>SUM(AJ7:AJ12)</f>
        <v>114</v>
      </c>
      <c r="D29" s="25">
        <f t="shared" ref="D29:H29" si="18">SUM(AK7:AK12)</f>
        <v>90</v>
      </c>
      <c r="E29" s="25">
        <f t="shared" si="18"/>
        <v>106</v>
      </c>
      <c r="F29" s="25">
        <f t="shared" si="18"/>
        <v>107</v>
      </c>
      <c r="G29" s="25">
        <f t="shared" si="18"/>
        <v>107</v>
      </c>
      <c r="H29" s="25">
        <f t="shared" si="18"/>
        <v>93</v>
      </c>
      <c r="I29" s="144">
        <f t="shared" si="17"/>
        <v>-0.18421052631578949</v>
      </c>
      <c r="J29" s="145">
        <f>H29 / H35</f>
        <v>1.7305545217714925E-2</v>
      </c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82" t="s">
        <v>159</v>
      </c>
      <c r="AB29" s="83">
        <v>2706</v>
      </c>
      <c r="AC29" s="83">
        <v>2576</v>
      </c>
      <c r="AD29" s="83">
        <v>2538</v>
      </c>
      <c r="AE29" s="83">
        <v>2387</v>
      </c>
      <c r="AF29" s="83">
        <v>2273</v>
      </c>
      <c r="AG29" s="84">
        <v>2053</v>
      </c>
      <c r="AH29" s="103"/>
      <c r="AI29" s="85" t="s">
        <v>161</v>
      </c>
      <c r="AJ29" s="86">
        <v>5596</v>
      </c>
      <c r="AK29" s="86">
        <v>5247</v>
      </c>
      <c r="AL29" s="86">
        <v>5107</v>
      </c>
      <c r="AM29" s="86">
        <v>4761</v>
      </c>
      <c r="AN29" s="86">
        <v>4571</v>
      </c>
      <c r="AO29" s="87">
        <v>4225</v>
      </c>
    </row>
    <row r="30" spans="2:41" x14ac:dyDescent="0.2">
      <c r="B30" s="26" t="s">
        <v>170</v>
      </c>
      <c r="C30" s="27">
        <f>AJ6</f>
        <v>43</v>
      </c>
      <c r="D30" s="27">
        <f t="shared" ref="D30:H30" si="19">AK6</f>
        <v>56</v>
      </c>
      <c r="E30" s="27">
        <f t="shared" si="19"/>
        <v>40</v>
      </c>
      <c r="F30" s="27">
        <f t="shared" si="19"/>
        <v>60</v>
      </c>
      <c r="G30" s="27">
        <f t="shared" si="19"/>
        <v>45</v>
      </c>
      <c r="H30" s="27">
        <f t="shared" si="19"/>
        <v>48</v>
      </c>
      <c r="I30" s="146">
        <f>H30 / C30-1</f>
        <v>0.11627906976744184</v>
      </c>
      <c r="J30" s="147">
        <f>H30 / H35</f>
        <v>8.9318943059173792E-3</v>
      </c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91" t="s">
        <v>162</v>
      </c>
      <c r="AB30" s="92">
        <v>431</v>
      </c>
      <c r="AC30" s="92">
        <v>512</v>
      </c>
      <c r="AD30" s="92">
        <v>540</v>
      </c>
      <c r="AE30" s="92">
        <v>536</v>
      </c>
      <c r="AF30" s="92">
        <v>522</v>
      </c>
      <c r="AG30" s="93">
        <v>529</v>
      </c>
      <c r="AH30" s="103"/>
      <c r="AI30" s="88" t="s">
        <v>34</v>
      </c>
      <c r="AJ30" s="89">
        <v>1</v>
      </c>
      <c r="AK30" s="89">
        <v>0</v>
      </c>
      <c r="AL30" s="89">
        <v>0</v>
      </c>
      <c r="AM30" s="89">
        <v>0</v>
      </c>
      <c r="AN30" s="89">
        <v>0</v>
      </c>
      <c r="AO30" s="90">
        <v>0</v>
      </c>
    </row>
    <row r="31" spans="2:41" x14ac:dyDescent="0.2">
      <c r="B31" s="148" t="s">
        <v>171</v>
      </c>
      <c r="C31" s="149">
        <f>SUM(C27:C30)</f>
        <v>424</v>
      </c>
      <c r="D31" s="149">
        <f t="shared" ref="D31:H31" si="20">SUM(D27:D30)</f>
        <v>431</v>
      </c>
      <c r="E31" s="149">
        <f t="shared" si="20"/>
        <v>475</v>
      </c>
      <c r="F31" s="149">
        <f t="shared" si="20"/>
        <v>410</v>
      </c>
      <c r="G31" s="149">
        <f t="shared" si="20"/>
        <v>379</v>
      </c>
      <c r="H31" s="149">
        <f t="shared" si="20"/>
        <v>352</v>
      </c>
      <c r="I31" s="150">
        <f t="shared" si="17"/>
        <v>-0.16981132075471694</v>
      </c>
      <c r="J31" s="150">
        <f>H31 / H35</f>
        <v>6.5500558243394125E-2</v>
      </c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</row>
    <row r="32" spans="2:41" ht="15" x14ac:dyDescent="0.25">
      <c r="B32" s="155" t="s">
        <v>172</v>
      </c>
      <c r="C32" s="156">
        <f xml:space="preserve"> C31 / C35</f>
        <v>6.0771105059481155E-2</v>
      </c>
      <c r="D32" s="156">
        <f t="shared" ref="D32:H32" si="21" xml:space="preserve"> D31 / D35</f>
        <v>6.4194221030682161E-2</v>
      </c>
      <c r="E32" s="156">
        <f t="shared" si="21"/>
        <v>7.1439314182583841E-2</v>
      </c>
      <c r="F32" s="156">
        <f t="shared" si="21"/>
        <v>6.5990664735232574E-2</v>
      </c>
      <c r="G32" s="156">
        <f t="shared" si="21"/>
        <v>6.4401019541206458E-2</v>
      </c>
      <c r="H32" s="156">
        <f t="shared" si="21"/>
        <v>6.5500558243394125E-2</v>
      </c>
      <c r="I32" s="21"/>
      <c r="J32" s="21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 t="s">
        <v>173</v>
      </c>
      <c r="AB32" s="103"/>
      <c r="AC32" s="103"/>
      <c r="AD32" s="103"/>
      <c r="AE32" s="103"/>
      <c r="AF32" s="103"/>
      <c r="AG32" s="103"/>
      <c r="AH32" s="103"/>
      <c r="AI32" s="103" t="s">
        <v>174</v>
      </c>
      <c r="AJ32" s="103"/>
      <c r="AK32" s="103"/>
      <c r="AL32" s="103"/>
      <c r="AM32" s="103"/>
      <c r="AN32" s="103"/>
      <c r="AO32" s="103"/>
    </row>
    <row r="33" spans="2:40" ht="15" x14ac:dyDescent="0.25">
      <c r="B33" s="22" t="s">
        <v>175</v>
      </c>
      <c r="C33" s="23">
        <f>AI16</f>
        <v>722</v>
      </c>
      <c r="D33" s="23">
        <f t="shared" ref="D33:H33" si="22">AJ16</f>
        <v>654</v>
      </c>
      <c r="E33" s="23">
        <f t="shared" si="22"/>
        <v>582</v>
      </c>
      <c r="F33" s="23">
        <f t="shared" si="22"/>
        <v>592</v>
      </c>
      <c r="G33" s="23">
        <f t="shared" si="22"/>
        <v>533</v>
      </c>
      <c r="H33" s="23">
        <f t="shared" si="22"/>
        <v>453</v>
      </c>
      <c r="I33" s="154">
        <f t="shared" ref="I33:I34" si="23">H33 / C33 - 1</f>
        <v>-0.37257617728531855</v>
      </c>
      <c r="J33" s="127">
        <f xml:space="preserve"> H33 / H35</f>
        <v>8.429475251209527E-2</v>
      </c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79" t="s">
        <v>101</v>
      </c>
      <c r="AB33" s="80" t="s">
        <v>102</v>
      </c>
      <c r="AC33" s="80" t="s">
        <v>103</v>
      </c>
      <c r="AD33" s="80" t="s">
        <v>104</v>
      </c>
      <c r="AE33" s="80" t="s">
        <v>105</v>
      </c>
      <c r="AF33" s="81" t="s">
        <v>106</v>
      </c>
      <c r="AG33" s="103"/>
      <c r="AH33" s="103"/>
      <c r="AI33" s="79" t="s">
        <v>101</v>
      </c>
      <c r="AJ33" s="80" t="s">
        <v>102</v>
      </c>
      <c r="AK33" s="80" t="s">
        <v>103</v>
      </c>
      <c r="AL33" s="80" t="s">
        <v>104</v>
      </c>
      <c r="AM33" s="80" t="s">
        <v>105</v>
      </c>
      <c r="AN33" s="81" t="s">
        <v>106</v>
      </c>
    </row>
    <row r="34" spans="2:40" x14ac:dyDescent="0.2">
      <c r="B34" s="28" t="s">
        <v>176</v>
      </c>
      <c r="C34" s="29">
        <f>AI19</f>
        <v>2694</v>
      </c>
      <c r="D34" s="29">
        <f t="shared" ref="D34:H34" si="24">AJ19</f>
        <v>2541</v>
      </c>
      <c r="E34" s="29">
        <f t="shared" si="24"/>
        <v>2514</v>
      </c>
      <c r="F34" s="29">
        <f t="shared" si="24"/>
        <v>2288</v>
      </c>
      <c r="G34" s="29">
        <f t="shared" si="24"/>
        <v>2178</v>
      </c>
      <c r="H34" s="29">
        <f t="shared" si="24"/>
        <v>1987</v>
      </c>
      <c r="I34" s="146">
        <f t="shared" si="23"/>
        <v>-0.2624350408314774</v>
      </c>
      <c r="J34" s="147">
        <f>H34 / H35</f>
        <v>0.36974320803870486</v>
      </c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88">
        <v>657</v>
      </c>
      <c r="AB34" s="89">
        <v>697</v>
      </c>
      <c r="AC34" s="89">
        <v>744</v>
      </c>
      <c r="AD34" s="89">
        <v>710</v>
      </c>
      <c r="AE34" s="89">
        <v>630</v>
      </c>
      <c r="AF34" s="90">
        <v>637</v>
      </c>
      <c r="AG34" s="103"/>
      <c r="AH34" s="103"/>
      <c r="AI34" s="88">
        <v>1475</v>
      </c>
      <c r="AJ34" s="89">
        <v>1583</v>
      </c>
      <c r="AK34" s="89">
        <v>1586</v>
      </c>
      <c r="AL34" s="89">
        <v>1505</v>
      </c>
      <c r="AM34" s="89">
        <v>1379</v>
      </c>
      <c r="AN34" s="90">
        <v>1304</v>
      </c>
    </row>
    <row r="35" spans="2:40" x14ac:dyDescent="0.2">
      <c r="B35" s="157" t="s">
        <v>177</v>
      </c>
      <c r="C35" s="149">
        <f>SUM(C20,C31,C33:C34)</f>
        <v>6977</v>
      </c>
      <c r="D35" s="149">
        <f t="shared" ref="D35:H35" si="25">SUM(D20,D31,D33:D34)</f>
        <v>6714</v>
      </c>
      <c r="E35" s="149">
        <f t="shared" si="25"/>
        <v>6649</v>
      </c>
      <c r="F35" s="149">
        <f t="shared" si="25"/>
        <v>6213</v>
      </c>
      <c r="G35" s="149">
        <f t="shared" si="25"/>
        <v>5885</v>
      </c>
      <c r="H35" s="149">
        <f t="shared" si="25"/>
        <v>5374</v>
      </c>
      <c r="I35" s="150">
        <f>H35 / C35 - 1</f>
        <v>-0.2297549089866705</v>
      </c>
      <c r="J35" s="150">
        <f xml:space="preserve"> H35 / H35</f>
        <v>1</v>
      </c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</row>
    <row r="36" spans="2:40" ht="15" x14ac:dyDescent="0.25">
      <c r="B36" s="151" t="s">
        <v>178</v>
      </c>
      <c r="C36" s="127">
        <f t="shared" ref="C36:H36" si="26">AI34 / C35</f>
        <v>0.21140891500644976</v>
      </c>
      <c r="D36" s="127">
        <f t="shared" si="26"/>
        <v>0.23577599046767947</v>
      </c>
      <c r="E36" s="127">
        <f t="shared" si="26"/>
        <v>0.23853211009174313</v>
      </c>
      <c r="F36" s="127">
        <f t="shared" si="26"/>
        <v>0.24223402543054884</v>
      </c>
      <c r="G36" s="127">
        <f t="shared" si="26"/>
        <v>0.23432455395072219</v>
      </c>
      <c r="H36" s="127">
        <f t="shared" si="26"/>
        <v>0.24264979531075548</v>
      </c>
      <c r="I36" s="21"/>
      <c r="J36" s="21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 t="s">
        <v>179</v>
      </c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</row>
    <row r="37" spans="2:40" ht="15" x14ac:dyDescent="0.25">
      <c r="B37" s="152" t="s">
        <v>180</v>
      </c>
      <c r="C37" s="145">
        <f t="shared" ref="C37:G37" si="27" xml:space="preserve"> AJ23 / C35</f>
        <v>0.86842482442310454</v>
      </c>
      <c r="D37" s="145">
        <f t="shared" si="27"/>
        <v>0.85790884718498661</v>
      </c>
      <c r="E37" s="145">
        <f t="shared" si="27"/>
        <v>0.84463829147240188</v>
      </c>
      <c r="F37" s="145">
        <f t="shared" si="27"/>
        <v>0.83840334781908898</v>
      </c>
      <c r="G37" s="145">
        <f t="shared" si="27"/>
        <v>0.83993203058623622</v>
      </c>
      <c r="H37" s="145">
        <f xml:space="preserve"> AO23 / H35</f>
        <v>0.82824711574246368</v>
      </c>
      <c r="I37" s="21"/>
      <c r="J37" s="21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79" t="s">
        <v>101</v>
      </c>
      <c r="AB37" s="80" t="s">
        <v>102</v>
      </c>
      <c r="AC37" s="80" t="s">
        <v>103</v>
      </c>
      <c r="AD37" s="80" t="s">
        <v>104</v>
      </c>
      <c r="AE37" s="80" t="s">
        <v>105</v>
      </c>
      <c r="AF37" s="81" t="s">
        <v>106</v>
      </c>
      <c r="AG37" s="103"/>
      <c r="AH37" s="103"/>
      <c r="AI37" s="103"/>
      <c r="AJ37" s="103"/>
      <c r="AK37" s="103"/>
      <c r="AL37" s="103"/>
      <c r="AM37" s="103"/>
      <c r="AN37" s="103"/>
    </row>
    <row r="38" spans="2:40" ht="15" x14ac:dyDescent="0.25">
      <c r="B38" s="152" t="s">
        <v>181</v>
      </c>
      <c r="C38" s="145">
        <f t="shared" ref="C38:G38" si="28">AJ29 / C35</f>
        <v>0.80206392432277485</v>
      </c>
      <c r="D38" s="145">
        <f t="shared" si="28"/>
        <v>0.78150134048257369</v>
      </c>
      <c r="E38" s="145">
        <f t="shared" si="28"/>
        <v>0.76808542637990673</v>
      </c>
      <c r="F38" s="145">
        <f t="shared" si="28"/>
        <v>0.76629647513278609</v>
      </c>
      <c r="G38" s="145">
        <f t="shared" si="28"/>
        <v>0.77672047578589631</v>
      </c>
      <c r="H38" s="145">
        <f>AO29 / H35</f>
        <v>0.78619278005210269</v>
      </c>
      <c r="I38" s="21"/>
      <c r="J38" s="21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88">
        <v>26591</v>
      </c>
      <c r="AB38" s="89">
        <v>25613</v>
      </c>
      <c r="AC38" s="89">
        <v>24805</v>
      </c>
      <c r="AD38" s="89">
        <v>24184</v>
      </c>
      <c r="AE38" s="89">
        <v>22989</v>
      </c>
      <c r="AF38" s="90">
        <v>22422</v>
      </c>
      <c r="AG38" s="103"/>
      <c r="AH38" s="103"/>
      <c r="AI38" s="103"/>
      <c r="AJ38" s="103"/>
      <c r="AK38" s="103"/>
      <c r="AL38" s="103"/>
      <c r="AM38" s="103"/>
      <c r="AN38" s="103"/>
    </row>
    <row r="39" spans="2:40" ht="15" x14ac:dyDescent="0.25">
      <c r="B39" s="153" t="s">
        <v>182</v>
      </c>
      <c r="C39" s="147">
        <f t="shared" ref="C39:G39" si="29">C35 / AA38</f>
        <v>0.26238200895039676</v>
      </c>
      <c r="D39" s="147">
        <f t="shared" si="29"/>
        <v>0.26213251083434191</v>
      </c>
      <c r="E39" s="147">
        <f t="shared" si="29"/>
        <v>0.26805079621044142</v>
      </c>
      <c r="F39" s="147">
        <f t="shared" si="29"/>
        <v>0.25690539199470724</v>
      </c>
      <c r="G39" s="147">
        <f t="shared" si="29"/>
        <v>0.25599199617208229</v>
      </c>
      <c r="H39" s="147">
        <f>H35 / AF38</f>
        <v>0.23967531888323967</v>
      </c>
      <c r="I39" s="21"/>
      <c r="J39" s="21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</row>
    <row r="41" spans="2:40" x14ac:dyDescent="0.2">
      <c r="B41" s="15" t="s">
        <v>23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</row>
    <row r="42" spans="2:40" x14ac:dyDescent="0.2">
      <c r="B42" s="15" t="s">
        <v>24</v>
      </c>
      <c r="C42" s="103"/>
      <c r="D42" s="103"/>
      <c r="E42" s="103"/>
      <c r="F42" s="7"/>
      <c r="G42" s="7"/>
      <c r="H42" s="7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</row>
    <row r="43" spans="2:40" x14ac:dyDescent="0.2">
      <c r="B43" s="15" t="s">
        <v>183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</row>
    <row r="44" spans="2:40" x14ac:dyDescent="0.2">
      <c r="B44" s="15" t="s">
        <v>25</v>
      </c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</row>
  </sheetData>
  <mergeCells count="11">
    <mergeCell ref="B1:J1"/>
    <mergeCell ref="B2:J2"/>
    <mergeCell ref="I3:I4"/>
    <mergeCell ref="J3:J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5" right="0.5" top="1" bottom="0.5" header="0.3" footer="0.3"/>
  <pageSetup scale="72" fitToHeight="0" orientation="portrait" r:id="rId1"/>
  <headerFooter>
    <oddHeader>&amp;L&amp;"Arial,Regular"&amp;10Pennsylvania's State System of Higher Education | &amp;D
Office of Educational Intelligence | Page &amp;P of 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1:AH24"/>
  <sheetViews>
    <sheetView showGridLines="0" zoomScaleNormal="100" workbookViewId="0">
      <selection activeCell="B24" sqref="B24"/>
    </sheetView>
  </sheetViews>
  <sheetFormatPr defaultRowHeight="14.25" x14ac:dyDescent="0.2"/>
  <cols>
    <col min="1" max="1" width="9.140625" style="1"/>
    <col min="2" max="2" width="22.42578125" style="1" customWidth="1"/>
    <col min="3" max="10" width="15.7109375" style="1" customWidth="1"/>
    <col min="11" max="11" width="22.42578125" style="1" customWidth="1"/>
    <col min="12" max="26" width="9.140625" style="1"/>
    <col min="27" max="27" width="16.7109375" style="1" customWidth="1"/>
    <col min="28" max="28" width="37.28515625" style="1" customWidth="1"/>
    <col min="29" max="29" width="38" style="1" customWidth="1"/>
    <col min="30" max="30" width="33.5703125" style="1" customWidth="1"/>
    <col min="31" max="31" width="29.42578125" style="1" customWidth="1"/>
    <col min="32" max="32" width="18.42578125" style="1" customWidth="1"/>
    <col min="33" max="33" width="45" style="1" customWidth="1"/>
    <col min="34" max="16384" width="9.140625" style="1"/>
  </cols>
  <sheetData>
    <row r="1" spans="2:34" ht="15" x14ac:dyDescent="0.2">
      <c r="B1" s="163" t="s">
        <v>0</v>
      </c>
      <c r="C1" s="163"/>
      <c r="D1" s="163"/>
      <c r="E1" s="163"/>
      <c r="F1" s="163"/>
      <c r="G1" s="163"/>
      <c r="H1" s="163"/>
      <c r="I1" s="163"/>
      <c r="J1" s="163"/>
      <c r="K1" s="16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</row>
    <row r="2" spans="2:34" ht="15" x14ac:dyDescent="0.2">
      <c r="B2" s="176" t="str">
        <f>CONCATENATE("Student Living Arrangements, by University, ", IF(RIGHT(Parameters!B1,1)="1","Fall ","Spring "), IF(RIGHT(Parameters!B1,1)="1",LEFT(Parameters!B1,4),LEFT(Parameters!B1,4) + 1 ))</f>
        <v>Student Living Arrangements, by University, Fall 2019</v>
      </c>
      <c r="C2" s="176"/>
      <c r="D2" s="176"/>
      <c r="E2" s="176"/>
      <c r="F2" s="176"/>
      <c r="G2" s="176"/>
      <c r="H2" s="176"/>
      <c r="I2" s="176"/>
      <c r="J2" s="176"/>
      <c r="K2" s="176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</row>
    <row r="3" spans="2:34" ht="71.25" x14ac:dyDescent="0.25">
      <c r="B3" s="30" t="s">
        <v>2</v>
      </c>
      <c r="C3" s="30" t="s">
        <v>184</v>
      </c>
      <c r="D3" s="30" t="s">
        <v>185</v>
      </c>
      <c r="E3" s="30" t="s">
        <v>186</v>
      </c>
      <c r="F3" s="30" t="s">
        <v>187</v>
      </c>
      <c r="G3" s="30" t="s">
        <v>188</v>
      </c>
      <c r="H3" s="30" t="s">
        <v>189</v>
      </c>
      <c r="I3" s="30" t="s">
        <v>36</v>
      </c>
      <c r="J3" s="30" t="s">
        <v>190</v>
      </c>
      <c r="K3" s="30" t="s">
        <v>191</v>
      </c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79" t="s">
        <v>87</v>
      </c>
      <c r="AB3" s="80" t="s">
        <v>192</v>
      </c>
      <c r="AC3" s="80" t="s">
        <v>193</v>
      </c>
      <c r="AD3" s="80" t="s">
        <v>194</v>
      </c>
      <c r="AE3" s="80" t="s">
        <v>195</v>
      </c>
      <c r="AF3" s="80" t="s">
        <v>196</v>
      </c>
      <c r="AG3" s="80" t="s">
        <v>197</v>
      </c>
      <c r="AH3" s="81" t="s">
        <v>198</v>
      </c>
    </row>
    <row r="4" spans="2:34" x14ac:dyDescent="0.2">
      <c r="B4" s="31" t="s">
        <v>39</v>
      </c>
      <c r="C4" s="32">
        <f>'Table 8'!$AE$4:$AE$17</f>
        <v>2964</v>
      </c>
      <c r="D4" s="33">
        <v>3675</v>
      </c>
      <c r="E4" s="33">
        <f>'Table 8'!$AD$4:$AD$17</f>
        <v>0</v>
      </c>
      <c r="F4" s="32">
        <f>'Table 8'!$AC$4:$AC$17</f>
        <v>343</v>
      </c>
      <c r="G4" s="32">
        <f>'Table 8'!$AB$4:$AB$17</f>
        <v>1452</v>
      </c>
      <c r="H4" s="32">
        <f>'Table 8'!$AG$4:$AG$17 + 'Table 8'!$AF$4:$AF$17</f>
        <v>3233</v>
      </c>
      <c r="I4" s="32">
        <f t="shared" ref="I4:I17" si="0">SUM(C4,E4:H4)</f>
        <v>7992</v>
      </c>
      <c r="J4" s="34">
        <f t="shared" ref="J4:J18" si="1">(SUM(C4+E4))/I4</f>
        <v>0.37087087087087089</v>
      </c>
      <c r="K4" s="158">
        <f t="shared" ref="K4:K18" si="2">(C4+E4+F4)/I4</f>
        <v>0.41378878878878878</v>
      </c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82" t="s">
        <v>39</v>
      </c>
      <c r="AB4" s="83">
        <v>1452</v>
      </c>
      <c r="AC4" s="83">
        <v>343</v>
      </c>
      <c r="AD4" s="83">
        <v>0</v>
      </c>
      <c r="AE4" s="83">
        <v>2964</v>
      </c>
      <c r="AF4" s="83">
        <v>0</v>
      </c>
      <c r="AG4" s="83">
        <v>3233</v>
      </c>
      <c r="AH4" s="84">
        <v>0</v>
      </c>
    </row>
    <row r="5" spans="2:34" x14ac:dyDescent="0.2">
      <c r="B5" s="31" t="s">
        <v>40</v>
      </c>
      <c r="C5" s="32">
        <f>'Table 8'!$AE$4:$AE$17</f>
        <v>1181</v>
      </c>
      <c r="D5" s="33">
        <v>2248</v>
      </c>
      <c r="E5" s="33">
        <f>'Table 8'!$AD$4:$AD$17</f>
        <v>0</v>
      </c>
      <c r="F5" s="32">
        <f>'Table 8'!$AC$4:$AC$17</f>
        <v>582</v>
      </c>
      <c r="G5" s="32">
        <f>'Table 8'!$AB$4:$AB$17</f>
        <v>732</v>
      </c>
      <c r="H5" s="32">
        <f>'Table 8'!$AG$4:$AG$17 + 'Table 8'!$AF$4:$AF$17</f>
        <v>2361</v>
      </c>
      <c r="I5" s="32">
        <f t="shared" si="0"/>
        <v>4856</v>
      </c>
      <c r="J5" s="34">
        <f t="shared" si="1"/>
        <v>0.24320428336079078</v>
      </c>
      <c r="K5" s="158">
        <f t="shared" si="2"/>
        <v>0.36305601317957165</v>
      </c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85" t="s">
        <v>40</v>
      </c>
      <c r="AB5" s="86">
        <v>732</v>
      </c>
      <c r="AC5" s="86">
        <v>582</v>
      </c>
      <c r="AD5" s="86">
        <v>0</v>
      </c>
      <c r="AE5" s="86">
        <v>1181</v>
      </c>
      <c r="AF5" s="86">
        <v>0</v>
      </c>
      <c r="AG5" s="86">
        <v>2361</v>
      </c>
      <c r="AH5" s="87">
        <v>0</v>
      </c>
    </row>
    <row r="6" spans="2:34" x14ac:dyDescent="0.2">
      <c r="B6" s="31" t="s">
        <v>41</v>
      </c>
      <c r="C6" s="32">
        <f>'Table 8'!$AE$4:$AE$17</f>
        <v>481</v>
      </c>
      <c r="D6" s="33">
        <v>456</v>
      </c>
      <c r="E6" s="33">
        <f>'Table 8'!$AD$4:$AD$17</f>
        <v>0</v>
      </c>
      <c r="F6" s="32">
        <f>'Table 8'!$AC$4:$AC$17</f>
        <v>0</v>
      </c>
      <c r="G6" s="32">
        <f>'Table 8'!$AB$4:$AB$17</f>
        <v>137</v>
      </c>
      <c r="H6" s="32">
        <f>'Table 8'!$AG$4:$AG$17 + 'Table 8'!$AF$4:$AF$17</f>
        <v>0</v>
      </c>
      <c r="I6" s="32">
        <f t="shared" si="0"/>
        <v>618</v>
      </c>
      <c r="J6" s="34">
        <f t="shared" si="1"/>
        <v>0.77831715210355989</v>
      </c>
      <c r="K6" s="158">
        <f t="shared" si="2"/>
        <v>0.77831715210355989</v>
      </c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82" t="s">
        <v>41</v>
      </c>
      <c r="AB6" s="83">
        <v>137</v>
      </c>
      <c r="AC6" s="83">
        <v>0</v>
      </c>
      <c r="AD6" s="83">
        <v>0</v>
      </c>
      <c r="AE6" s="83">
        <v>481</v>
      </c>
      <c r="AF6" s="83">
        <v>0</v>
      </c>
      <c r="AG6" s="83">
        <v>0</v>
      </c>
      <c r="AH6" s="84">
        <v>0</v>
      </c>
    </row>
    <row r="7" spans="2:34" x14ac:dyDescent="0.2">
      <c r="B7" s="31" t="s">
        <v>42</v>
      </c>
      <c r="C7" s="32">
        <f>'Table 8'!$AE$4:$AE$17</f>
        <v>0</v>
      </c>
      <c r="D7" s="33">
        <v>1745</v>
      </c>
      <c r="E7" s="33">
        <f>'Table 8'!$AD$4:$AD$17</f>
        <v>1388</v>
      </c>
      <c r="F7" s="32">
        <f>'Table 8'!$AC$4:$AC$17</f>
        <v>0</v>
      </c>
      <c r="G7" s="32">
        <f>'Table 8'!$AB$4:$AB$17</f>
        <v>904</v>
      </c>
      <c r="H7" s="32">
        <f>'Table 8'!$AG$4:$AG$17 + 'Table 8'!$AF$4:$AF$17</f>
        <v>1484</v>
      </c>
      <c r="I7" s="32">
        <f t="shared" si="0"/>
        <v>3776</v>
      </c>
      <c r="J7" s="34">
        <f t="shared" si="1"/>
        <v>0.36758474576271188</v>
      </c>
      <c r="K7" s="158">
        <f t="shared" si="2"/>
        <v>0.36758474576271188</v>
      </c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85" t="s">
        <v>42</v>
      </c>
      <c r="AB7" s="86">
        <v>904</v>
      </c>
      <c r="AC7" s="86">
        <v>0</v>
      </c>
      <c r="AD7" s="86">
        <v>1388</v>
      </c>
      <c r="AE7" s="86">
        <v>0</v>
      </c>
      <c r="AF7" s="86">
        <v>0</v>
      </c>
      <c r="AG7" s="86">
        <v>1484</v>
      </c>
      <c r="AH7" s="87">
        <v>0</v>
      </c>
    </row>
    <row r="8" spans="2:34" x14ac:dyDescent="0.2">
      <c r="B8" s="31" t="s">
        <v>43</v>
      </c>
      <c r="C8" s="32">
        <f>'Table 8'!$AE$4:$AE$17</f>
        <v>1033</v>
      </c>
      <c r="D8" s="33">
        <v>2799</v>
      </c>
      <c r="E8" s="33">
        <f>'Table 8'!$AD$4:$AD$17</f>
        <v>1359</v>
      </c>
      <c r="F8" s="32">
        <f>'Table 8'!$AC$4:$AC$17</f>
        <v>0</v>
      </c>
      <c r="G8" s="32">
        <f>'Table 8'!$AB$4:$AB$17</f>
        <v>785</v>
      </c>
      <c r="H8" s="32">
        <f>'Table 8'!$AG$4:$AG$17 + 'Table 8'!$AF$4:$AF$17</f>
        <v>2240</v>
      </c>
      <c r="I8" s="32">
        <f t="shared" si="0"/>
        <v>5417</v>
      </c>
      <c r="J8" s="34">
        <f t="shared" si="1"/>
        <v>0.44157282628761307</v>
      </c>
      <c r="K8" s="158">
        <f t="shared" si="2"/>
        <v>0.44157282628761307</v>
      </c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82" t="s">
        <v>43</v>
      </c>
      <c r="AB8" s="83">
        <v>785</v>
      </c>
      <c r="AC8" s="83">
        <v>0</v>
      </c>
      <c r="AD8" s="83">
        <v>1359</v>
      </c>
      <c r="AE8" s="83">
        <v>1033</v>
      </c>
      <c r="AF8" s="83">
        <v>0</v>
      </c>
      <c r="AG8" s="83">
        <v>2240</v>
      </c>
      <c r="AH8" s="84">
        <v>0</v>
      </c>
    </row>
    <row r="9" spans="2:34" x14ac:dyDescent="0.2">
      <c r="B9" s="31" t="s">
        <v>44</v>
      </c>
      <c r="C9" s="32">
        <f>'Table 8'!$AE$4:$AE$17</f>
        <v>1014</v>
      </c>
      <c r="D9" s="33">
        <v>2386</v>
      </c>
      <c r="E9" s="33">
        <f>'Table 8'!$AD$4:$AD$17</f>
        <v>0</v>
      </c>
      <c r="F9" s="32">
        <f>'Table 8'!$AC$4:$AC$17</f>
        <v>0</v>
      </c>
      <c r="G9" s="32">
        <f>'Table 8'!$AB$4:$AB$17</f>
        <v>1963</v>
      </c>
      <c r="H9" s="32">
        <f>'Table 8'!$AG$4:$AG$17 + 'Table 8'!$AF$4:$AF$17</f>
        <v>422</v>
      </c>
      <c r="I9" s="32">
        <f t="shared" si="0"/>
        <v>3399</v>
      </c>
      <c r="J9" s="34">
        <f t="shared" si="1"/>
        <v>0.29832303618711387</v>
      </c>
      <c r="K9" s="158">
        <f t="shared" si="2"/>
        <v>0.29832303618711387</v>
      </c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85" t="s">
        <v>44</v>
      </c>
      <c r="AB9" s="86">
        <v>1963</v>
      </c>
      <c r="AC9" s="86">
        <v>0</v>
      </c>
      <c r="AD9" s="86">
        <v>0</v>
      </c>
      <c r="AE9" s="86">
        <v>1014</v>
      </c>
      <c r="AF9" s="86">
        <v>0</v>
      </c>
      <c r="AG9" s="86">
        <v>422</v>
      </c>
      <c r="AH9" s="87">
        <v>0</v>
      </c>
    </row>
    <row r="10" spans="2:34" x14ac:dyDescent="0.2">
      <c r="B10" s="31" t="s">
        <v>45</v>
      </c>
      <c r="C10" s="32">
        <f>'Table 8'!$AE$4:$AE$17</f>
        <v>213</v>
      </c>
      <c r="D10" s="33">
        <v>3904</v>
      </c>
      <c r="E10" s="33">
        <f>'Table 8'!$AD$4:$AD$17</f>
        <v>2454</v>
      </c>
      <c r="F10" s="32">
        <f>'Table 8'!$AC$4:$AC$17</f>
        <v>0</v>
      </c>
      <c r="G10" s="32">
        <f>'Table 8'!$AB$4:$AB$17</f>
        <v>1033</v>
      </c>
      <c r="H10" s="32">
        <f>'Table 8'!$AG$4:$AG$17 + 'Table 8'!$AF$4:$AF$17</f>
        <v>4867</v>
      </c>
      <c r="I10" s="32">
        <f t="shared" si="0"/>
        <v>8567</v>
      </c>
      <c r="J10" s="34">
        <f>(SUM(C10+E10))/I10</f>
        <v>0.31131084393603364</v>
      </c>
      <c r="K10" s="158">
        <f>(C10+E10+F10)/I10</f>
        <v>0.31131084393603364</v>
      </c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82" t="s">
        <v>45</v>
      </c>
      <c r="AB10" s="83">
        <v>1033</v>
      </c>
      <c r="AC10" s="83">
        <v>0</v>
      </c>
      <c r="AD10" s="83">
        <v>2454</v>
      </c>
      <c r="AE10" s="83">
        <v>213</v>
      </c>
      <c r="AF10" s="83">
        <v>0</v>
      </c>
      <c r="AG10" s="83">
        <v>4867</v>
      </c>
      <c r="AH10" s="84">
        <v>0</v>
      </c>
    </row>
    <row r="11" spans="2:34" x14ac:dyDescent="0.2">
      <c r="B11" s="31" t="s">
        <v>46</v>
      </c>
      <c r="C11" s="32">
        <f>'Table 8'!$AE$4:$AE$17</f>
        <v>2329</v>
      </c>
      <c r="D11" s="33">
        <v>4013</v>
      </c>
      <c r="E11" s="33">
        <f>'Table 8'!$AD$4:$AD$17</f>
        <v>0</v>
      </c>
      <c r="F11" s="32">
        <f>'Table 8'!$AC$4:$AC$17</f>
        <v>1010</v>
      </c>
      <c r="G11" s="32">
        <f>'Table 8'!$AB$4:$AB$17</f>
        <v>0</v>
      </c>
      <c r="H11" s="32">
        <f>'Table 8'!$AG$4:$AG$17 + 'Table 8'!$AF$4:$AF$17</f>
        <v>3865</v>
      </c>
      <c r="I11" s="32">
        <f t="shared" si="0"/>
        <v>7204</v>
      </c>
      <c r="J11" s="34">
        <f t="shared" si="1"/>
        <v>0.32329261521377012</v>
      </c>
      <c r="K11" s="158">
        <f t="shared" si="2"/>
        <v>0.46349250416435311</v>
      </c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85" t="s">
        <v>46</v>
      </c>
      <c r="AB11" s="86">
        <v>0</v>
      </c>
      <c r="AC11" s="86">
        <v>1010</v>
      </c>
      <c r="AD11" s="86">
        <v>0</v>
      </c>
      <c r="AE11" s="86">
        <v>2329</v>
      </c>
      <c r="AF11" s="86">
        <v>0</v>
      </c>
      <c r="AG11" s="86">
        <v>3865</v>
      </c>
      <c r="AH11" s="87">
        <v>0</v>
      </c>
    </row>
    <row r="12" spans="2:34" x14ac:dyDescent="0.2">
      <c r="B12" s="31" t="s">
        <v>47</v>
      </c>
      <c r="C12" s="32">
        <f>'Table 8'!$AE$4:$AE$17</f>
        <v>250</v>
      </c>
      <c r="D12" s="33">
        <v>1517</v>
      </c>
      <c r="E12" s="33">
        <f>'Table 8'!$AD$4:$AD$17</f>
        <v>0</v>
      </c>
      <c r="F12" s="32">
        <f>'Table 8'!$AC$4:$AC$17</f>
        <v>600</v>
      </c>
      <c r="G12" s="32">
        <f>'Table 8'!$AB$4:$AB$17</f>
        <v>1902</v>
      </c>
      <c r="H12" s="32">
        <f>'Table 8'!$AG$4:$AG$17 + 'Table 8'!$AF$4:$AF$17</f>
        <v>0</v>
      </c>
      <c r="I12" s="32">
        <f t="shared" si="0"/>
        <v>2752</v>
      </c>
      <c r="J12" s="34">
        <f t="shared" si="1"/>
        <v>9.0843023255813948E-2</v>
      </c>
      <c r="K12" s="158">
        <f t="shared" si="2"/>
        <v>0.30886627906976744</v>
      </c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82" t="s">
        <v>47</v>
      </c>
      <c r="AB12" s="83">
        <v>1902</v>
      </c>
      <c r="AC12" s="83">
        <v>600</v>
      </c>
      <c r="AD12" s="83">
        <v>0</v>
      </c>
      <c r="AE12" s="83">
        <v>250</v>
      </c>
      <c r="AF12" s="83">
        <v>0</v>
      </c>
      <c r="AG12" s="83">
        <v>0</v>
      </c>
      <c r="AH12" s="84">
        <v>0</v>
      </c>
    </row>
    <row r="13" spans="2:34" x14ac:dyDescent="0.2">
      <c r="B13" s="31" t="s">
        <v>48</v>
      </c>
      <c r="C13" s="32">
        <f>'Table 8'!$AE$4:$AE$17</f>
        <v>893</v>
      </c>
      <c r="D13" s="33">
        <v>1187</v>
      </c>
      <c r="E13" s="33">
        <f>'Table 8'!$AD$4:$AD$17</f>
        <v>0</v>
      </c>
      <c r="F13" s="32">
        <f>'Table 8'!$AC$4:$AC$17</f>
        <v>0</v>
      </c>
      <c r="G13" s="32">
        <f>'Table 8'!$AB$4:$AB$17</f>
        <v>730</v>
      </c>
      <c r="H13" s="32">
        <f>'Table 8'!$AG$4:$AG$17 + 'Table 8'!$AF$4:$AF$17</f>
        <v>37</v>
      </c>
      <c r="I13" s="32">
        <f t="shared" si="0"/>
        <v>1660</v>
      </c>
      <c r="J13" s="34">
        <f t="shared" si="1"/>
        <v>0.53795180722891567</v>
      </c>
      <c r="K13" s="158">
        <f t="shared" si="2"/>
        <v>0.53795180722891567</v>
      </c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85" t="s">
        <v>48</v>
      </c>
      <c r="AB13" s="86">
        <v>730</v>
      </c>
      <c r="AC13" s="86">
        <v>0</v>
      </c>
      <c r="AD13" s="86">
        <v>0</v>
      </c>
      <c r="AE13" s="86">
        <v>893</v>
      </c>
      <c r="AF13" s="86">
        <v>0</v>
      </c>
      <c r="AG13" s="86">
        <v>37</v>
      </c>
      <c r="AH13" s="87">
        <v>0</v>
      </c>
    </row>
    <row r="14" spans="2:34" x14ac:dyDescent="0.2">
      <c r="B14" s="31" t="s">
        <v>49</v>
      </c>
      <c r="C14" s="32">
        <f>'Table 8'!$AE$4:$AE$17</f>
        <v>2159</v>
      </c>
      <c r="D14" s="33">
        <v>2302</v>
      </c>
      <c r="E14" s="33">
        <f>'Table 8'!$AD$4:$AD$17</f>
        <v>0</v>
      </c>
      <c r="F14" s="32">
        <f>'Table 8'!$AC$4:$AC$17</f>
        <v>0</v>
      </c>
      <c r="G14" s="32">
        <f>'Table 8'!$AB$4:$AB$17</f>
        <v>1076</v>
      </c>
      <c r="H14" s="32">
        <f>'Table 8'!$AG$4:$AG$17 + 'Table 8'!$AF$4:$AF$17</f>
        <v>3559</v>
      </c>
      <c r="I14" s="32">
        <f t="shared" si="0"/>
        <v>6794</v>
      </c>
      <c r="J14" s="34">
        <f t="shared" si="1"/>
        <v>0.31778039446570505</v>
      </c>
      <c r="K14" s="158">
        <f t="shared" si="2"/>
        <v>0.31778039446570505</v>
      </c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82" t="s">
        <v>49</v>
      </c>
      <c r="AB14" s="83">
        <v>1076</v>
      </c>
      <c r="AC14" s="83">
        <v>0</v>
      </c>
      <c r="AD14" s="83">
        <v>0</v>
      </c>
      <c r="AE14" s="83">
        <v>2159</v>
      </c>
      <c r="AF14" s="83">
        <v>0</v>
      </c>
      <c r="AG14" s="83">
        <v>3559</v>
      </c>
      <c r="AH14" s="84">
        <v>0</v>
      </c>
    </row>
    <row r="15" spans="2:34" x14ac:dyDescent="0.2">
      <c r="B15" s="31" t="s">
        <v>50</v>
      </c>
      <c r="C15" s="32">
        <f>'Table 8'!$AE$4:$AE$17</f>
        <v>1759</v>
      </c>
      <c r="D15" s="33">
        <v>1836</v>
      </c>
      <c r="E15" s="33">
        <f>'Table 8'!$AD$4:$AD$17</f>
        <v>0</v>
      </c>
      <c r="F15" s="32">
        <f>'Table 8'!$AC$4:$AC$17</f>
        <v>0</v>
      </c>
      <c r="G15" s="32">
        <f>'Table 8'!$AB$4:$AB$17</f>
        <v>590</v>
      </c>
      <c r="H15" s="32">
        <f>'Table 8'!$AG$4:$AG$17 + 'Table 8'!$AF$4:$AF$17</f>
        <v>2937</v>
      </c>
      <c r="I15" s="32">
        <f t="shared" si="0"/>
        <v>5286</v>
      </c>
      <c r="J15" s="34">
        <f>(SUM(C15+E15))/I15</f>
        <v>0.33276579644343551</v>
      </c>
      <c r="K15" s="158">
        <f t="shared" si="2"/>
        <v>0.33276579644343551</v>
      </c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85" t="s">
        <v>50</v>
      </c>
      <c r="AB15" s="86">
        <v>590</v>
      </c>
      <c r="AC15" s="86">
        <v>0</v>
      </c>
      <c r="AD15" s="86">
        <v>0</v>
      </c>
      <c r="AE15" s="86">
        <v>1759</v>
      </c>
      <c r="AF15" s="86">
        <v>0</v>
      </c>
      <c r="AG15" s="86">
        <v>2937</v>
      </c>
      <c r="AH15" s="87">
        <v>0</v>
      </c>
    </row>
    <row r="16" spans="2:34" x14ac:dyDescent="0.2">
      <c r="B16" s="31" t="s">
        <v>51</v>
      </c>
      <c r="C16" s="32">
        <f>'Table 8'!$AE$4:$AE$17</f>
        <v>640</v>
      </c>
      <c r="D16" s="33">
        <v>2871</v>
      </c>
      <c r="E16" s="33">
        <f>'Table 8'!$AD$4:$AD$17</f>
        <v>2083</v>
      </c>
      <c r="F16" s="32">
        <f>'Table 8'!$AC$4:$AC$17</f>
        <v>0</v>
      </c>
      <c r="G16" s="32">
        <f>'Table 8'!$AB$4:$AB$17</f>
        <v>992</v>
      </c>
      <c r="H16" s="32">
        <f>'Table 8'!$AG$4:$AG$17 + 'Table 8'!$AF$4:$AF$17</f>
        <v>3753</v>
      </c>
      <c r="I16" s="32">
        <f t="shared" si="0"/>
        <v>7468</v>
      </c>
      <c r="J16" s="34">
        <f t="shared" si="1"/>
        <v>0.36462238885913228</v>
      </c>
      <c r="K16" s="158">
        <f t="shared" si="2"/>
        <v>0.36462238885913228</v>
      </c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82" t="s">
        <v>51</v>
      </c>
      <c r="AB16" s="83">
        <v>992</v>
      </c>
      <c r="AC16" s="83">
        <v>0</v>
      </c>
      <c r="AD16" s="83">
        <v>2083</v>
      </c>
      <c r="AE16" s="83">
        <v>640</v>
      </c>
      <c r="AF16" s="83">
        <v>0</v>
      </c>
      <c r="AG16" s="83">
        <v>3753</v>
      </c>
      <c r="AH16" s="84">
        <v>0</v>
      </c>
    </row>
    <row r="17" spans="2:34" x14ac:dyDescent="0.2">
      <c r="B17" s="31" t="s">
        <v>52</v>
      </c>
      <c r="C17" s="32">
        <f>'Table 8'!$AE$4:$AE$17</f>
        <v>2194</v>
      </c>
      <c r="D17" s="33">
        <v>5146</v>
      </c>
      <c r="E17" s="33">
        <f>'Table 8'!$AD$4:$AD$17</f>
        <v>2966</v>
      </c>
      <c r="F17" s="32">
        <f>'Table 8'!$AC$4:$AC$17</f>
        <v>0</v>
      </c>
      <c r="G17" s="32">
        <f>'Table 8'!$AB$4:$AB$17</f>
        <v>7677</v>
      </c>
      <c r="H17" s="32">
        <f>'Table 8'!$AG$4:$AG$17 + 'Table 8'!$AF$4:$AF$17</f>
        <v>1800</v>
      </c>
      <c r="I17" s="32">
        <f t="shared" si="0"/>
        <v>14637</v>
      </c>
      <c r="J17" s="34">
        <f t="shared" si="1"/>
        <v>0.35253125640500105</v>
      </c>
      <c r="K17" s="158">
        <f t="shared" si="2"/>
        <v>0.35253125640500105</v>
      </c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91" t="s">
        <v>52</v>
      </c>
      <c r="AB17" s="92">
        <v>7677</v>
      </c>
      <c r="AC17" s="92">
        <v>0</v>
      </c>
      <c r="AD17" s="92">
        <v>2966</v>
      </c>
      <c r="AE17" s="92">
        <v>2194</v>
      </c>
      <c r="AF17" s="92">
        <v>0</v>
      </c>
      <c r="AG17" s="92">
        <v>1800</v>
      </c>
      <c r="AH17" s="93">
        <v>0</v>
      </c>
    </row>
    <row r="18" spans="2:34" x14ac:dyDescent="0.2">
      <c r="B18" s="159" t="s">
        <v>22</v>
      </c>
      <c r="C18" s="160">
        <f>SUM(C4:C17)</f>
        <v>17110</v>
      </c>
      <c r="D18" s="160">
        <f t="shared" ref="D18:I18" si="3">SUM(D4:D17)</f>
        <v>36085</v>
      </c>
      <c r="E18" s="160">
        <f t="shared" si="3"/>
        <v>10250</v>
      </c>
      <c r="F18" s="160">
        <f t="shared" si="3"/>
        <v>2535</v>
      </c>
      <c r="G18" s="160">
        <f t="shared" si="3"/>
        <v>19973</v>
      </c>
      <c r="H18" s="160">
        <f t="shared" si="3"/>
        <v>30558</v>
      </c>
      <c r="I18" s="160">
        <f t="shared" si="3"/>
        <v>80426</v>
      </c>
      <c r="J18" s="158">
        <f t="shared" si="1"/>
        <v>0.3401884962574292</v>
      </c>
      <c r="K18" s="158">
        <f t="shared" si="2"/>
        <v>0.37170815407952651</v>
      </c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</row>
    <row r="19" spans="2:34" x14ac:dyDescent="0.2">
      <c r="B19" s="103"/>
      <c r="C19" s="8"/>
      <c r="D19" s="8"/>
      <c r="E19" s="8"/>
      <c r="F19" s="8"/>
      <c r="G19" s="8"/>
      <c r="H19" s="8"/>
      <c r="I19" s="8"/>
      <c r="J19" s="8"/>
      <c r="K19" s="8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</row>
    <row r="20" spans="2:34" ht="27.75" customHeight="1" x14ac:dyDescent="0.2">
      <c r="B20" s="177" t="s">
        <v>199</v>
      </c>
      <c r="C20" s="177"/>
      <c r="D20" s="177"/>
      <c r="E20" s="177"/>
      <c r="F20" s="177"/>
      <c r="G20" s="177"/>
      <c r="H20" s="177"/>
      <c r="I20" s="177"/>
      <c r="J20" s="177"/>
      <c r="K20" s="177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</row>
    <row r="21" spans="2:34" x14ac:dyDescent="0.2">
      <c r="B21" s="35" t="s">
        <v>200</v>
      </c>
      <c r="C21" s="8"/>
      <c r="D21" s="8"/>
      <c r="E21" s="8"/>
      <c r="F21" s="8"/>
      <c r="G21" s="8"/>
      <c r="H21" s="8"/>
      <c r="I21" s="8"/>
      <c r="J21" s="8"/>
      <c r="K21" s="8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</row>
    <row r="22" spans="2:34" x14ac:dyDescent="0.2">
      <c r="B22" s="15" t="s">
        <v>23</v>
      </c>
      <c r="C22" s="8"/>
      <c r="D22" s="8"/>
      <c r="E22" s="8"/>
      <c r="F22" s="8"/>
      <c r="G22" s="8"/>
      <c r="H22" s="8"/>
      <c r="I22" s="8"/>
      <c r="J22" s="8"/>
      <c r="K22" s="8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</row>
    <row r="23" spans="2:34" x14ac:dyDescent="0.2">
      <c r="B23" s="15" t="s">
        <v>24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</row>
    <row r="24" spans="2:34" x14ac:dyDescent="0.2">
      <c r="B24" s="15" t="s">
        <v>25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</row>
  </sheetData>
  <mergeCells count="3">
    <mergeCell ref="B1:K1"/>
    <mergeCell ref="B2:K2"/>
    <mergeCell ref="B20:K20"/>
  </mergeCells>
  <printOptions horizontalCentered="1"/>
  <pageMargins left="0.5" right="0.5" top="1" bottom="0.5" header="0.3" footer="0.3"/>
  <pageSetup scale="74" fitToHeight="0" orientation="landscape" r:id="rId1"/>
  <headerFooter>
    <oddHeader>&amp;L&amp;"Arial,Regular"&amp;10Pennsylvania's State System of Higher Education | &amp;D
Office of Educational Intelligence | Page &amp;P of 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B1:R124"/>
  <sheetViews>
    <sheetView showGridLines="0" topLeftCell="B98" zoomScaleNormal="100" workbookViewId="0">
      <selection activeCell="B123" sqref="B123"/>
    </sheetView>
  </sheetViews>
  <sheetFormatPr defaultRowHeight="14.25" x14ac:dyDescent="0.2"/>
  <cols>
    <col min="1" max="1" width="3.5703125" style="1" customWidth="1"/>
    <col min="2" max="2" width="35.5703125" style="1" customWidth="1"/>
    <col min="3" max="18" width="9.7109375" style="1" customWidth="1"/>
    <col min="19" max="16384" width="9.140625" style="1"/>
  </cols>
  <sheetData>
    <row r="1" spans="2:18" ht="15.6" hidden="1" customHeight="1" x14ac:dyDescent="0.2">
      <c r="B1" s="179" t="s">
        <v>201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01"/>
    </row>
    <row r="2" spans="2:18" ht="15.6" customHeight="1" x14ac:dyDescent="0.2">
      <c r="B2" s="163" t="s">
        <v>0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96"/>
    </row>
    <row r="3" spans="2:18" ht="15" x14ac:dyDescent="0.2">
      <c r="B3" s="167" t="str">
        <f>CONCATENATE("Total Number of Majors* by Field and University, ", IF(RIGHT(Parameters!B1,1)="1","Fall ","Spring "), IF(RIGHT(Parameters!B1,1)="1",LEFT(Parameters!B1,4),LEFT(Parameters!B1,4) + 1 ),", Ranked in Descending Order")</f>
        <v>Total Number of Majors* by Field and University, Fall 2019, Ranked in Descending Order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97"/>
    </row>
    <row r="4" spans="2:18" ht="14.45" customHeight="1" x14ac:dyDescent="0.2">
      <c r="B4" s="40" t="s">
        <v>202</v>
      </c>
      <c r="C4" s="20" t="s">
        <v>203</v>
      </c>
      <c r="D4" s="20" t="s">
        <v>204</v>
      </c>
      <c r="E4" s="20" t="s">
        <v>205</v>
      </c>
      <c r="F4" s="20" t="s">
        <v>206</v>
      </c>
      <c r="G4" s="20" t="s">
        <v>207</v>
      </c>
      <c r="H4" s="20" t="s">
        <v>208</v>
      </c>
      <c r="I4" s="20" t="s">
        <v>209</v>
      </c>
      <c r="J4" s="20" t="s">
        <v>210</v>
      </c>
      <c r="K4" s="20" t="s">
        <v>211</v>
      </c>
      <c r="L4" s="20" t="s">
        <v>212</v>
      </c>
      <c r="M4" s="20" t="s">
        <v>213</v>
      </c>
      <c r="N4" s="20" t="s">
        <v>214</v>
      </c>
      <c r="O4" s="20" t="s">
        <v>215</v>
      </c>
      <c r="P4" s="20" t="s">
        <v>216</v>
      </c>
      <c r="Q4" s="41" t="s">
        <v>36</v>
      </c>
      <c r="R4" s="20" t="s">
        <v>217</v>
      </c>
    </row>
    <row r="5" spans="2:18" ht="14.45" customHeight="1" x14ac:dyDescent="0.2">
      <c r="B5" s="67" t="s">
        <v>218</v>
      </c>
      <c r="C5" s="133">
        <v>1540</v>
      </c>
      <c r="D5" s="133">
        <v>765</v>
      </c>
      <c r="E5" s="133">
        <v>107</v>
      </c>
      <c r="F5" s="133">
        <v>625</v>
      </c>
      <c r="G5" s="133">
        <v>739</v>
      </c>
      <c r="H5" s="133">
        <v>359</v>
      </c>
      <c r="I5" s="133">
        <v>1889</v>
      </c>
      <c r="J5" s="133">
        <v>1182</v>
      </c>
      <c r="K5" s="133">
        <v>269</v>
      </c>
      <c r="L5" s="133">
        <v>126</v>
      </c>
      <c r="M5" s="133">
        <v>677</v>
      </c>
      <c r="N5" s="133">
        <v>1318</v>
      </c>
      <c r="O5" s="133">
        <v>777</v>
      </c>
      <c r="P5" s="133">
        <v>3889</v>
      </c>
      <c r="Q5" s="57">
        <v>14262</v>
      </c>
      <c r="R5" s="66" t="s">
        <v>219</v>
      </c>
    </row>
    <row r="6" spans="2:18" ht="14.45" customHeight="1" x14ac:dyDescent="0.2">
      <c r="B6" s="67" t="s">
        <v>220</v>
      </c>
      <c r="C6" s="133">
        <v>1428</v>
      </c>
      <c r="D6" s="133">
        <v>784</v>
      </c>
      <c r="E6" s="133">
        <v>0</v>
      </c>
      <c r="F6" s="133">
        <v>1347</v>
      </c>
      <c r="G6" s="133">
        <v>845</v>
      </c>
      <c r="H6" s="133">
        <v>583</v>
      </c>
      <c r="I6" s="133">
        <v>1400</v>
      </c>
      <c r="J6" s="133">
        <v>0</v>
      </c>
      <c r="K6" s="133">
        <v>990</v>
      </c>
      <c r="L6" s="133">
        <v>255</v>
      </c>
      <c r="M6" s="133">
        <v>619</v>
      </c>
      <c r="N6" s="133">
        <v>1</v>
      </c>
      <c r="O6" s="133">
        <v>1914</v>
      </c>
      <c r="P6" s="133">
        <v>2133</v>
      </c>
      <c r="Q6" s="57">
        <v>12299</v>
      </c>
      <c r="R6" s="66" t="s">
        <v>221</v>
      </c>
    </row>
    <row r="7" spans="2:18" ht="14.45" customHeight="1" x14ac:dyDescent="0.2">
      <c r="B7" s="67" t="s">
        <v>222</v>
      </c>
      <c r="C7" s="133">
        <v>906</v>
      </c>
      <c r="D7" s="133">
        <v>1071</v>
      </c>
      <c r="E7" s="133">
        <v>27</v>
      </c>
      <c r="F7" s="133">
        <v>414</v>
      </c>
      <c r="G7" s="133">
        <v>969</v>
      </c>
      <c r="H7" s="133">
        <v>934</v>
      </c>
      <c r="I7" s="133">
        <v>890</v>
      </c>
      <c r="J7" s="133">
        <v>1664</v>
      </c>
      <c r="K7" s="133">
        <v>240</v>
      </c>
      <c r="L7" s="133">
        <v>130</v>
      </c>
      <c r="M7" s="133">
        <v>1166</v>
      </c>
      <c r="N7" s="133">
        <v>801</v>
      </c>
      <c r="O7" s="133">
        <v>1170</v>
      </c>
      <c r="P7" s="133">
        <v>1831</v>
      </c>
      <c r="Q7" s="57">
        <v>12213</v>
      </c>
      <c r="R7" s="66" t="s">
        <v>223</v>
      </c>
    </row>
    <row r="8" spans="2:18" ht="14.45" customHeight="1" x14ac:dyDescent="0.2">
      <c r="B8" s="67" t="s">
        <v>224</v>
      </c>
      <c r="C8" s="133">
        <v>323</v>
      </c>
      <c r="D8" s="133">
        <v>261</v>
      </c>
      <c r="E8" s="133">
        <v>73</v>
      </c>
      <c r="F8" s="133">
        <v>160</v>
      </c>
      <c r="G8" s="133">
        <v>332</v>
      </c>
      <c r="H8" s="133">
        <v>239</v>
      </c>
      <c r="I8" s="133">
        <v>468</v>
      </c>
      <c r="J8" s="133">
        <v>508</v>
      </c>
      <c r="K8" s="133">
        <v>143</v>
      </c>
      <c r="L8" s="133">
        <v>116</v>
      </c>
      <c r="M8" s="133">
        <v>503</v>
      </c>
      <c r="N8" s="133">
        <v>347</v>
      </c>
      <c r="O8" s="133">
        <v>402</v>
      </c>
      <c r="P8" s="133">
        <v>981</v>
      </c>
      <c r="Q8" s="57">
        <v>4856</v>
      </c>
      <c r="R8" s="66" t="s">
        <v>225</v>
      </c>
    </row>
    <row r="9" spans="2:18" ht="14.45" customHeight="1" x14ac:dyDescent="0.2">
      <c r="B9" s="67" t="s">
        <v>226</v>
      </c>
      <c r="C9" s="133">
        <v>202</v>
      </c>
      <c r="D9" s="133">
        <v>812</v>
      </c>
      <c r="E9" s="133">
        <v>13</v>
      </c>
      <c r="F9" s="133">
        <v>150</v>
      </c>
      <c r="G9" s="133">
        <v>561</v>
      </c>
      <c r="H9" s="133">
        <v>182</v>
      </c>
      <c r="I9" s="133">
        <v>431</v>
      </c>
      <c r="J9" s="133">
        <v>333</v>
      </c>
      <c r="K9" s="133">
        <v>413</v>
      </c>
      <c r="L9" s="133">
        <v>0</v>
      </c>
      <c r="M9" s="133">
        <v>30</v>
      </c>
      <c r="N9" s="133">
        <v>111</v>
      </c>
      <c r="O9" s="133">
        <v>497</v>
      </c>
      <c r="P9" s="133">
        <v>857</v>
      </c>
      <c r="Q9" s="57">
        <v>4592</v>
      </c>
      <c r="R9" s="66" t="s">
        <v>227</v>
      </c>
    </row>
    <row r="10" spans="2:18" ht="14.45" customHeight="1" x14ac:dyDescent="0.2">
      <c r="B10" s="67" t="s">
        <v>228</v>
      </c>
      <c r="C10" s="133">
        <v>255</v>
      </c>
      <c r="D10" s="133">
        <v>246</v>
      </c>
      <c r="E10" s="133">
        <v>105</v>
      </c>
      <c r="F10" s="133">
        <v>204</v>
      </c>
      <c r="G10" s="133">
        <v>559</v>
      </c>
      <c r="H10" s="133">
        <v>105</v>
      </c>
      <c r="I10" s="133">
        <v>429</v>
      </c>
      <c r="J10" s="133">
        <v>368</v>
      </c>
      <c r="K10" s="133">
        <v>126</v>
      </c>
      <c r="L10" s="133">
        <v>102</v>
      </c>
      <c r="M10" s="133">
        <v>594</v>
      </c>
      <c r="N10" s="133">
        <v>301</v>
      </c>
      <c r="O10" s="133">
        <v>356</v>
      </c>
      <c r="P10" s="133">
        <v>678</v>
      </c>
      <c r="Q10" s="57">
        <v>4428</v>
      </c>
      <c r="R10" s="66" t="s">
        <v>229</v>
      </c>
    </row>
    <row r="11" spans="2:18" ht="14.45" customHeight="1" x14ac:dyDescent="0.2">
      <c r="B11" s="67" t="s">
        <v>230</v>
      </c>
      <c r="C11" s="133">
        <v>173</v>
      </c>
      <c r="D11" s="133">
        <v>244</v>
      </c>
      <c r="E11" s="133">
        <v>28</v>
      </c>
      <c r="F11" s="133">
        <v>44</v>
      </c>
      <c r="G11" s="133">
        <v>130</v>
      </c>
      <c r="H11" s="133">
        <v>534</v>
      </c>
      <c r="I11" s="133">
        <v>541</v>
      </c>
      <c r="J11" s="133">
        <v>710</v>
      </c>
      <c r="K11" s="133">
        <v>25</v>
      </c>
      <c r="L11" s="133">
        <v>169</v>
      </c>
      <c r="M11" s="133">
        <v>483</v>
      </c>
      <c r="N11" s="133">
        <v>73</v>
      </c>
      <c r="O11" s="133">
        <v>284</v>
      </c>
      <c r="P11" s="133">
        <v>624</v>
      </c>
      <c r="Q11" s="57">
        <v>4062</v>
      </c>
      <c r="R11" s="66" t="s">
        <v>231</v>
      </c>
    </row>
    <row r="12" spans="2:18" ht="14.45" customHeight="1" x14ac:dyDescent="0.2">
      <c r="B12" s="67" t="s">
        <v>232</v>
      </c>
      <c r="C12" s="133">
        <v>262</v>
      </c>
      <c r="D12" s="133">
        <v>324</v>
      </c>
      <c r="E12" s="133">
        <v>71</v>
      </c>
      <c r="F12" s="133">
        <v>140</v>
      </c>
      <c r="G12" s="133">
        <v>132</v>
      </c>
      <c r="H12" s="133">
        <v>156</v>
      </c>
      <c r="I12" s="133">
        <v>1175</v>
      </c>
      <c r="J12" s="133">
        <v>197</v>
      </c>
      <c r="K12" s="133">
        <v>83</v>
      </c>
      <c r="L12" s="133">
        <v>20</v>
      </c>
      <c r="M12" s="133">
        <v>480</v>
      </c>
      <c r="N12" s="133">
        <v>201</v>
      </c>
      <c r="O12" s="133">
        <v>404</v>
      </c>
      <c r="P12" s="133">
        <v>407</v>
      </c>
      <c r="Q12" s="57">
        <v>4052</v>
      </c>
      <c r="R12" s="66" t="s">
        <v>233</v>
      </c>
    </row>
    <row r="13" spans="2:18" ht="14.45" customHeight="1" x14ac:dyDescent="0.2">
      <c r="B13" s="67" t="s">
        <v>234</v>
      </c>
      <c r="C13" s="133">
        <v>602</v>
      </c>
      <c r="D13" s="133">
        <v>528</v>
      </c>
      <c r="E13" s="133">
        <v>0</v>
      </c>
      <c r="F13" s="133">
        <v>145</v>
      </c>
      <c r="G13" s="133">
        <v>381</v>
      </c>
      <c r="H13" s="133">
        <v>148</v>
      </c>
      <c r="I13" s="133">
        <v>36</v>
      </c>
      <c r="J13" s="133">
        <v>365</v>
      </c>
      <c r="K13" s="133">
        <v>232</v>
      </c>
      <c r="L13" s="133">
        <v>127</v>
      </c>
      <c r="M13" s="133">
        <v>59</v>
      </c>
      <c r="N13" s="133">
        <v>356</v>
      </c>
      <c r="O13" s="133">
        <v>184</v>
      </c>
      <c r="P13" s="133">
        <v>740</v>
      </c>
      <c r="Q13" s="57">
        <v>3903</v>
      </c>
      <c r="R13" s="66" t="s">
        <v>235</v>
      </c>
    </row>
    <row r="14" spans="2:18" ht="14.45" customHeight="1" x14ac:dyDescent="0.2">
      <c r="B14" s="67" t="s">
        <v>236</v>
      </c>
      <c r="C14" s="133">
        <v>431</v>
      </c>
      <c r="D14" s="133">
        <v>72</v>
      </c>
      <c r="E14" s="133">
        <v>33</v>
      </c>
      <c r="F14" s="133">
        <v>119</v>
      </c>
      <c r="G14" s="133">
        <v>178</v>
      </c>
      <c r="H14" s="133">
        <v>154</v>
      </c>
      <c r="I14" s="133">
        <v>431</v>
      </c>
      <c r="J14" s="133">
        <v>641</v>
      </c>
      <c r="K14" s="133">
        <v>46</v>
      </c>
      <c r="L14" s="133">
        <v>37</v>
      </c>
      <c r="M14" s="133">
        <v>325</v>
      </c>
      <c r="N14" s="133">
        <v>199</v>
      </c>
      <c r="O14" s="133">
        <v>327</v>
      </c>
      <c r="P14" s="133">
        <v>248</v>
      </c>
      <c r="Q14" s="57">
        <v>3241</v>
      </c>
      <c r="R14" s="66" t="s">
        <v>237</v>
      </c>
    </row>
    <row r="15" spans="2:18" ht="14.45" customHeight="1" x14ac:dyDescent="0.2">
      <c r="B15" s="67" t="s">
        <v>238</v>
      </c>
      <c r="C15" s="133">
        <v>171</v>
      </c>
      <c r="D15" s="133">
        <v>179</v>
      </c>
      <c r="E15" s="133">
        <v>0</v>
      </c>
      <c r="F15" s="133">
        <v>0</v>
      </c>
      <c r="G15" s="133">
        <v>135</v>
      </c>
      <c r="H15" s="133">
        <v>465</v>
      </c>
      <c r="I15" s="133">
        <v>102</v>
      </c>
      <c r="J15" s="133">
        <v>391</v>
      </c>
      <c r="K15" s="133">
        <v>101</v>
      </c>
      <c r="L15" s="133">
        <v>57</v>
      </c>
      <c r="M15" s="133">
        <v>419</v>
      </c>
      <c r="N15" s="133">
        <v>262</v>
      </c>
      <c r="O15" s="133">
        <v>114</v>
      </c>
      <c r="P15" s="133">
        <v>717</v>
      </c>
      <c r="Q15" s="57">
        <v>3113</v>
      </c>
      <c r="R15" s="66" t="s">
        <v>239</v>
      </c>
    </row>
    <row r="16" spans="2:18" ht="14.45" customHeight="1" x14ac:dyDescent="0.2">
      <c r="B16" s="67" t="s">
        <v>240</v>
      </c>
      <c r="C16" s="133">
        <v>275</v>
      </c>
      <c r="D16" s="133">
        <v>273</v>
      </c>
      <c r="E16" s="133">
        <v>23</v>
      </c>
      <c r="F16" s="133">
        <v>110</v>
      </c>
      <c r="G16" s="133">
        <v>181</v>
      </c>
      <c r="H16" s="133">
        <v>171</v>
      </c>
      <c r="I16" s="133">
        <v>266</v>
      </c>
      <c r="J16" s="133">
        <v>324</v>
      </c>
      <c r="K16" s="133">
        <v>80</v>
      </c>
      <c r="L16" s="133">
        <v>39</v>
      </c>
      <c r="M16" s="133">
        <v>271</v>
      </c>
      <c r="N16" s="133">
        <v>105</v>
      </c>
      <c r="O16" s="133">
        <v>313</v>
      </c>
      <c r="P16" s="133">
        <v>427</v>
      </c>
      <c r="Q16" s="57">
        <v>2858</v>
      </c>
      <c r="R16" s="66" t="s">
        <v>241</v>
      </c>
    </row>
    <row r="17" spans="2:18" ht="14.45" customHeight="1" x14ac:dyDescent="0.2">
      <c r="B17" s="67" t="s">
        <v>242</v>
      </c>
      <c r="C17" s="133">
        <v>127</v>
      </c>
      <c r="D17" s="133">
        <v>71</v>
      </c>
      <c r="E17" s="133">
        <v>9</v>
      </c>
      <c r="F17" s="133">
        <v>75</v>
      </c>
      <c r="G17" s="133">
        <v>116</v>
      </c>
      <c r="H17" s="133">
        <v>66</v>
      </c>
      <c r="I17" s="133">
        <v>393</v>
      </c>
      <c r="J17" s="133">
        <v>154</v>
      </c>
      <c r="K17" s="133">
        <v>43</v>
      </c>
      <c r="L17" s="133">
        <v>17</v>
      </c>
      <c r="M17" s="133">
        <v>271</v>
      </c>
      <c r="N17" s="133">
        <v>154</v>
      </c>
      <c r="O17" s="133">
        <v>190</v>
      </c>
      <c r="P17" s="133">
        <v>869</v>
      </c>
      <c r="Q17" s="57">
        <v>2555</v>
      </c>
      <c r="R17" s="66" t="s">
        <v>243</v>
      </c>
    </row>
    <row r="18" spans="2:18" x14ac:dyDescent="0.2">
      <c r="B18" s="67" t="s">
        <v>244</v>
      </c>
      <c r="C18" s="133">
        <v>230</v>
      </c>
      <c r="D18" s="133">
        <v>78</v>
      </c>
      <c r="E18" s="133">
        <v>1</v>
      </c>
      <c r="F18" s="133">
        <v>80</v>
      </c>
      <c r="G18" s="133">
        <v>91</v>
      </c>
      <c r="H18" s="133">
        <v>83</v>
      </c>
      <c r="I18" s="133">
        <v>138</v>
      </c>
      <c r="J18" s="133">
        <v>186</v>
      </c>
      <c r="K18" s="133">
        <v>85</v>
      </c>
      <c r="L18" s="133">
        <v>26</v>
      </c>
      <c r="M18" s="133">
        <v>318</v>
      </c>
      <c r="N18" s="133">
        <v>116</v>
      </c>
      <c r="O18" s="133">
        <v>198</v>
      </c>
      <c r="P18" s="133">
        <v>344</v>
      </c>
      <c r="Q18" s="57">
        <v>1974</v>
      </c>
      <c r="R18" s="66" t="s">
        <v>245</v>
      </c>
    </row>
    <row r="19" spans="2:18" x14ac:dyDescent="0.2">
      <c r="B19" s="67" t="s">
        <v>246</v>
      </c>
      <c r="C19" s="133">
        <v>0</v>
      </c>
      <c r="D19" s="133">
        <v>237</v>
      </c>
      <c r="E19" s="133">
        <v>0</v>
      </c>
      <c r="F19" s="133">
        <v>26</v>
      </c>
      <c r="G19" s="133">
        <v>0</v>
      </c>
      <c r="H19" s="133">
        <v>76</v>
      </c>
      <c r="I19" s="133">
        <v>326</v>
      </c>
      <c r="J19" s="133">
        <v>0</v>
      </c>
      <c r="K19" s="133">
        <v>2</v>
      </c>
      <c r="L19" s="133">
        <v>15</v>
      </c>
      <c r="M19" s="133">
        <v>470</v>
      </c>
      <c r="N19" s="133">
        <v>0</v>
      </c>
      <c r="O19" s="133">
        <v>479</v>
      </c>
      <c r="P19" s="133">
        <v>0</v>
      </c>
      <c r="Q19" s="57">
        <v>1631</v>
      </c>
      <c r="R19" s="66" t="s">
        <v>247</v>
      </c>
    </row>
    <row r="20" spans="2:18" x14ac:dyDescent="0.2">
      <c r="B20" s="67" t="s">
        <v>248</v>
      </c>
      <c r="C20" s="133">
        <v>61</v>
      </c>
      <c r="D20" s="133">
        <v>69</v>
      </c>
      <c r="E20" s="133">
        <v>5</v>
      </c>
      <c r="F20" s="133">
        <v>53</v>
      </c>
      <c r="G20" s="133">
        <v>59</v>
      </c>
      <c r="H20" s="133">
        <v>33</v>
      </c>
      <c r="I20" s="133">
        <v>102</v>
      </c>
      <c r="J20" s="133">
        <v>40</v>
      </c>
      <c r="K20" s="133">
        <v>30</v>
      </c>
      <c r="L20" s="133">
        <v>13</v>
      </c>
      <c r="M20" s="133">
        <v>157</v>
      </c>
      <c r="N20" s="133">
        <v>69</v>
      </c>
      <c r="O20" s="133">
        <v>174</v>
      </c>
      <c r="P20" s="133">
        <v>335</v>
      </c>
      <c r="Q20" s="57">
        <v>1200</v>
      </c>
      <c r="R20" s="66" t="s">
        <v>249</v>
      </c>
    </row>
    <row r="21" spans="2:18" x14ac:dyDescent="0.2">
      <c r="B21" s="67" t="s">
        <v>250</v>
      </c>
      <c r="C21" s="133">
        <v>47</v>
      </c>
      <c r="D21" s="133">
        <v>35</v>
      </c>
      <c r="E21" s="133">
        <v>0</v>
      </c>
      <c r="F21" s="133">
        <v>14</v>
      </c>
      <c r="G21" s="133">
        <v>104</v>
      </c>
      <c r="H21" s="133">
        <v>21</v>
      </c>
      <c r="I21" s="133">
        <v>64</v>
      </c>
      <c r="J21" s="133">
        <v>86</v>
      </c>
      <c r="K21" s="133">
        <v>25</v>
      </c>
      <c r="L21" s="133">
        <v>19</v>
      </c>
      <c r="M21" s="133">
        <v>81</v>
      </c>
      <c r="N21" s="133">
        <v>163</v>
      </c>
      <c r="O21" s="133">
        <v>230</v>
      </c>
      <c r="P21" s="133">
        <v>228</v>
      </c>
      <c r="Q21" s="57">
        <v>1117</v>
      </c>
      <c r="R21" s="66" t="s">
        <v>251</v>
      </c>
    </row>
    <row r="22" spans="2:18" x14ac:dyDescent="0.2">
      <c r="B22" s="67" t="s">
        <v>252</v>
      </c>
      <c r="C22" s="133">
        <v>18</v>
      </c>
      <c r="D22" s="133">
        <v>83</v>
      </c>
      <c r="E22" s="133">
        <v>37</v>
      </c>
      <c r="F22" s="133">
        <v>274</v>
      </c>
      <c r="G22" s="133">
        <v>0</v>
      </c>
      <c r="H22" s="133">
        <v>61</v>
      </c>
      <c r="I22" s="133">
        <v>70</v>
      </c>
      <c r="J22" s="133">
        <v>11</v>
      </c>
      <c r="K22" s="133">
        <v>19</v>
      </c>
      <c r="L22" s="133">
        <v>148</v>
      </c>
      <c r="M22" s="133">
        <v>0</v>
      </c>
      <c r="N22" s="133">
        <v>14</v>
      </c>
      <c r="O22" s="133">
        <v>0</v>
      </c>
      <c r="P22" s="133">
        <v>322</v>
      </c>
      <c r="Q22" s="57">
        <v>1057</v>
      </c>
      <c r="R22" s="66" t="s">
        <v>253</v>
      </c>
    </row>
    <row r="23" spans="2:18" x14ac:dyDescent="0.2">
      <c r="B23" s="67" t="s">
        <v>254</v>
      </c>
      <c r="C23" s="133">
        <v>17</v>
      </c>
      <c r="D23" s="133">
        <v>80</v>
      </c>
      <c r="E23" s="133">
        <v>0</v>
      </c>
      <c r="F23" s="133">
        <v>58</v>
      </c>
      <c r="G23" s="133">
        <v>17</v>
      </c>
      <c r="H23" s="133">
        <v>2</v>
      </c>
      <c r="I23" s="133">
        <v>190</v>
      </c>
      <c r="J23" s="133">
        <v>0</v>
      </c>
      <c r="K23" s="133">
        <v>1</v>
      </c>
      <c r="L23" s="133">
        <v>0</v>
      </c>
      <c r="M23" s="133">
        <v>211</v>
      </c>
      <c r="N23" s="133">
        <v>95</v>
      </c>
      <c r="O23" s="133">
        <v>112</v>
      </c>
      <c r="P23" s="133">
        <v>3</v>
      </c>
      <c r="Q23" s="57">
        <v>786</v>
      </c>
      <c r="R23" s="66" t="s">
        <v>255</v>
      </c>
    </row>
    <row r="24" spans="2:18" x14ac:dyDescent="0.2">
      <c r="B24" s="67" t="s">
        <v>256</v>
      </c>
      <c r="C24" s="133">
        <v>58</v>
      </c>
      <c r="D24" s="133">
        <v>125</v>
      </c>
      <c r="E24" s="133">
        <v>0</v>
      </c>
      <c r="F24" s="133">
        <v>0</v>
      </c>
      <c r="G24" s="133">
        <v>0</v>
      </c>
      <c r="H24" s="133">
        <v>0</v>
      </c>
      <c r="I24" s="133">
        <v>29</v>
      </c>
      <c r="J24" s="133">
        <v>0</v>
      </c>
      <c r="K24" s="133">
        <v>0</v>
      </c>
      <c r="L24" s="133">
        <v>0</v>
      </c>
      <c r="M24" s="133">
        <v>0</v>
      </c>
      <c r="N24" s="133">
        <v>217</v>
      </c>
      <c r="O24" s="133">
        <v>104</v>
      </c>
      <c r="P24" s="133">
        <v>17</v>
      </c>
      <c r="Q24" s="57">
        <v>550</v>
      </c>
      <c r="R24" s="66" t="s">
        <v>257</v>
      </c>
    </row>
    <row r="25" spans="2:18" x14ac:dyDescent="0.2">
      <c r="B25" s="67" t="s">
        <v>258</v>
      </c>
      <c r="C25" s="133">
        <v>135</v>
      </c>
      <c r="D25" s="133">
        <v>110</v>
      </c>
      <c r="E25" s="133">
        <v>0</v>
      </c>
      <c r="F25" s="133">
        <v>1</v>
      </c>
      <c r="G25" s="133">
        <v>12</v>
      </c>
      <c r="H25" s="133">
        <v>0</v>
      </c>
      <c r="I25" s="133">
        <v>28</v>
      </c>
      <c r="J25" s="133">
        <v>15</v>
      </c>
      <c r="K25" s="133">
        <v>4</v>
      </c>
      <c r="L25" s="133">
        <v>1</v>
      </c>
      <c r="M25" s="133">
        <v>66</v>
      </c>
      <c r="N25" s="133">
        <v>33</v>
      </c>
      <c r="O25" s="133">
        <v>27</v>
      </c>
      <c r="P25" s="133">
        <v>110</v>
      </c>
      <c r="Q25" s="57">
        <v>542</v>
      </c>
      <c r="R25" s="66" t="s">
        <v>259</v>
      </c>
    </row>
    <row r="26" spans="2:18" x14ac:dyDescent="0.2">
      <c r="B26" s="67" t="s">
        <v>260</v>
      </c>
      <c r="C26" s="133">
        <v>0</v>
      </c>
      <c r="D26" s="133">
        <v>0</v>
      </c>
      <c r="E26" s="133">
        <v>0</v>
      </c>
      <c r="F26" s="133">
        <v>386</v>
      </c>
      <c r="G26" s="133">
        <v>0</v>
      </c>
      <c r="H26" s="133">
        <v>0</v>
      </c>
      <c r="I26" s="133">
        <v>0</v>
      </c>
      <c r="J26" s="133">
        <v>70</v>
      </c>
      <c r="K26" s="133">
        <v>0</v>
      </c>
      <c r="L26" s="133">
        <v>0</v>
      </c>
      <c r="M26" s="133">
        <v>0</v>
      </c>
      <c r="N26" s="133">
        <v>0</v>
      </c>
      <c r="O26" s="133">
        <v>0</v>
      </c>
      <c r="P26" s="133">
        <v>0</v>
      </c>
      <c r="Q26" s="57">
        <v>456</v>
      </c>
      <c r="R26" s="66" t="s">
        <v>261</v>
      </c>
    </row>
    <row r="27" spans="2:18" x14ac:dyDescent="0.2">
      <c r="B27" s="67" t="s">
        <v>262</v>
      </c>
      <c r="C27" s="133">
        <v>0</v>
      </c>
      <c r="D27" s="133">
        <v>112</v>
      </c>
      <c r="E27" s="133">
        <v>0</v>
      </c>
      <c r="F27" s="133">
        <v>15</v>
      </c>
      <c r="G27" s="133">
        <v>0</v>
      </c>
      <c r="H27" s="133">
        <v>10</v>
      </c>
      <c r="I27" s="133">
        <v>0</v>
      </c>
      <c r="J27" s="133">
        <v>98</v>
      </c>
      <c r="K27" s="133">
        <v>0</v>
      </c>
      <c r="L27" s="133">
        <v>53</v>
      </c>
      <c r="M27" s="133">
        <v>0</v>
      </c>
      <c r="N27" s="133">
        <v>75</v>
      </c>
      <c r="O27" s="133">
        <v>34</v>
      </c>
      <c r="P27" s="133">
        <v>0</v>
      </c>
      <c r="Q27" s="57">
        <v>397</v>
      </c>
      <c r="R27" s="66" t="s">
        <v>263</v>
      </c>
    </row>
    <row r="28" spans="2:18" x14ac:dyDescent="0.2">
      <c r="B28" s="67" t="s">
        <v>264</v>
      </c>
      <c r="C28" s="133">
        <v>0</v>
      </c>
      <c r="D28" s="133">
        <v>4</v>
      </c>
      <c r="E28" s="133">
        <v>0</v>
      </c>
      <c r="F28" s="133">
        <v>0</v>
      </c>
      <c r="G28" s="133">
        <v>0</v>
      </c>
      <c r="H28" s="133">
        <v>0</v>
      </c>
      <c r="I28" s="133">
        <v>244</v>
      </c>
      <c r="J28" s="133">
        <v>0</v>
      </c>
      <c r="K28" s="133">
        <v>0</v>
      </c>
      <c r="L28" s="133">
        <v>0</v>
      </c>
      <c r="M28" s="133">
        <v>0</v>
      </c>
      <c r="N28" s="133">
        <v>0</v>
      </c>
      <c r="O28" s="133">
        <v>0</v>
      </c>
      <c r="P28" s="133">
        <v>62</v>
      </c>
      <c r="Q28" s="57">
        <v>310</v>
      </c>
      <c r="R28" s="66" t="s">
        <v>265</v>
      </c>
    </row>
    <row r="29" spans="2:18" x14ac:dyDescent="0.2">
      <c r="B29" s="67" t="s">
        <v>266</v>
      </c>
      <c r="C29" s="133">
        <v>0</v>
      </c>
      <c r="D29" s="133">
        <v>0</v>
      </c>
      <c r="E29" s="133">
        <v>0</v>
      </c>
      <c r="F29" s="133">
        <v>0</v>
      </c>
      <c r="G29" s="133">
        <v>0</v>
      </c>
      <c r="H29" s="133">
        <v>0</v>
      </c>
      <c r="I29" s="133">
        <v>186</v>
      </c>
      <c r="J29" s="133">
        <v>0</v>
      </c>
      <c r="K29" s="133">
        <v>0</v>
      </c>
      <c r="L29" s="133">
        <v>0</v>
      </c>
      <c r="M29" s="133">
        <v>0</v>
      </c>
      <c r="N29" s="133">
        <v>0</v>
      </c>
      <c r="O29" s="133">
        <v>0</v>
      </c>
      <c r="P29" s="133">
        <v>0</v>
      </c>
      <c r="Q29" s="57">
        <v>186</v>
      </c>
      <c r="R29" s="66" t="s">
        <v>267</v>
      </c>
    </row>
    <row r="30" spans="2:18" x14ac:dyDescent="0.2">
      <c r="B30" s="67" t="s">
        <v>268</v>
      </c>
      <c r="C30" s="133">
        <v>14</v>
      </c>
      <c r="D30" s="133">
        <v>0</v>
      </c>
      <c r="E30" s="133">
        <v>0</v>
      </c>
      <c r="F30" s="133">
        <v>3</v>
      </c>
      <c r="G30" s="133">
        <v>10</v>
      </c>
      <c r="H30" s="133">
        <v>0</v>
      </c>
      <c r="I30" s="133">
        <v>17</v>
      </c>
      <c r="J30" s="133">
        <v>11</v>
      </c>
      <c r="K30" s="133">
        <v>0</v>
      </c>
      <c r="L30" s="133">
        <v>2</v>
      </c>
      <c r="M30" s="133">
        <v>17</v>
      </c>
      <c r="N30" s="133">
        <v>0</v>
      </c>
      <c r="O30" s="133">
        <v>14</v>
      </c>
      <c r="P30" s="133">
        <v>49</v>
      </c>
      <c r="Q30" s="57">
        <v>137</v>
      </c>
      <c r="R30" s="66" t="s">
        <v>269</v>
      </c>
    </row>
    <row r="31" spans="2:18" x14ac:dyDescent="0.2">
      <c r="B31" s="67" t="s">
        <v>270</v>
      </c>
      <c r="C31" s="133">
        <v>0</v>
      </c>
      <c r="D31" s="133">
        <v>0</v>
      </c>
      <c r="E31" s="133">
        <v>0</v>
      </c>
      <c r="F31" s="133">
        <v>0</v>
      </c>
      <c r="G31" s="133">
        <v>135</v>
      </c>
      <c r="H31" s="133">
        <v>0</v>
      </c>
      <c r="I31" s="133">
        <v>0</v>
      </c>
      <c r="J31" s="133">
        <v>0</v>
      </c>
      <c r="K31" s="133">
        <v>0</v>
      </c>
      <c r="L31" s="133">
        <v>0</v>
      </c>
      <c r="M31" s="133">
        <v>0</v>
      </c>
      <c r="N31" s="133">
        <v>0</v>
      </c>
      <c r="O31" s="133">
        <v>0</v>
      </c>
      <c r="P31" s="133">
        <v>0</v>
      </c>
      <c r="Q31" s="57">
        <v>135</v>
      </c>
      <c r="R31" s="66" t="s">
        <v>271</v>
      </c>
    </row>
    <row r="32" spans="2:18" x14ac:dyDescent="0.2">
      <c r="B32" s="67" t="s">
        <v>272</v>
      </c>
      <c r="C32" s="133">
        <v>0</v>
      </c>
      <c r="D32" s="133">
        <v>96</v>
      </c>
      <c r="E32" s="133">
        <v>0</v>
      </c>
      <c r="F32" s="133">
        <v>33</v>
      </c>
      <c r="G32" s="133">
        <v>0</v>
      </c>
      <c r="H32" s="133">
        <v>0</v>
      </c>
      <c r="I32" s="133">
        <v>0</v>
      </c>
      <c r="J32" s="133">
        <v>0</v>
      </c>
      <c r="K32" s="133">
        <v>0</v>
      </c>
      <c r="L32" s="133">
        <v>0</v>
      </c>
      <c r="M32" s="133">
        <v>0</v>
      </c>
      <c r="N32" s="133">
        <v>0</v>
      </c>
      <c r="O32" s="133">
        <v>0</v>
      </c>
      <c r="P32" s="133">
        <v>0</v>
      </c>
      <c r="Q32" s="57">
        <v>129</v>
      </c>
      <c r="R32" s="66" t="s">
        <v>273</v>
      </c>
    </row>
    <row r="33" spans="2:18" x14ac:dyDescent="0.2">
      <c r="B33" s="67" t="s">
        <v>274</v>
      </c>
      <c r="C33" s="133">
        <v>0</v>
      </c>
      <c r="D33" s="133">
        <v>0</v>
      </c>
      <c r="E33" s="133">
        <v>0</v>
      </c>
      <c r="F33" s="133">
        <v>0</v>
      </c>
      <c r="G33" s="133">
        <v>0</v>
      </c>
      <c r="H33" s="133">
        <v>0</v>
      </c>
      <c r="I33" s="133">
        <v>18</v>
      </c>
      <c r="J33" s="133">
        <v>5</v>
      </c>
      <c r="K33" s="133">
        <v>0</v>
      </c>
      <c r="L33" s="133">
        <v>0</v>
      </c>
      <c r="M33" s="133">
        <v>37</v>
      </c>
      <c r="N33" s="133">
        <v>0</v>
      </c>
      <c r="O33" s="133">
        <v>0</v>
      </c>
      <c r="P33" s="133">
        <v>29</v>
      </c>
      <c r="Q33" s="57">
        <v>89</v>
      </c>
      <c r="R33" s="66" t="s">
        <v>275</v>
      </c>
    </row>
    <row r="34" spans="2:18" x14ac:dyDescent="0.2">
      <c r="B34" s="67" t="s">
        <v>276</v>
      </c>
      <c r="C34" s="133">
        <v>0</v>
      </c>
      <c r="D34" s="133">
        <v>0</v>
      </c>
      <c r="E34" s="133">
        <v>0</v>
      </c>
      <c r="F34" s="133">
        <v>0</v>
      </c>
      <c r="G34" s="133">
        <v>0</v>
      </c>
      <c r="H34" s="133">
        <v>0</v>
      </c>
      <c r="I34" s="133">
        <v>22</v>
      </c>
      <c r="J34" s="133">
        <v>0</v>
      </c>
      <c r="K34" s="133">
        <v>0</v>
      </c>
      <c r="L34" s="133">
        <v>0</v>
      </c>
      <c r="M34" s="133">
        <v>0</v>
      </c>
      <c r="N34" s="133">
        <v>0</v>
      </c>
      <c r="O34" s="133">
        <v>0</v>
      </c>
      <c r="P34" s="133">
        <v>66</v>
      </c>
      <c r="Q34" s="57">
        <v>88</v>
      </c>
      <c r="R34" s="66" t="s">
        <v>277</v>
      </c>
    </row>
    <row r="35" spans="2:18" x14ac:dyDescent="0.2">
      <c r="B35" s="67" t="s">
        <v>278</v>
      </c>
      <c r="C35" s="133">
        <v>0</v>
      </c>
      <c r="D35" s="133">
        <v>0</v>
      </c>
      <c r="E35" s="133">
        <v>0</v>
      </c>
      <c r="F35" s="133">
        <v>0</v>
      </c>
      <c r="G35" s="133">
        <v>0</v>
      </c>
      <c r="H35" s="133">
        <v>2</v>
      </c>
      <c r="I35" s="133">
        <v>0</v>
      </c>
      <c r="J35" s="133">
        <v>0</v>
      </c>
      <c r="K35" s="133">
        <v>0</v>
      </c>
      <c r="L35" s="133">
        <v>0</v>
      </c>
      <c r="M35" s="133">
        <v>12</v>
      </c>
      <c r="N35" s="133">
        <v>0</v>
      </c>
      <c r="O35" s="133">
        <v>0</v>
      </c>
      <c r="P35" s="133">
        <v>0</v>
      </c>
      <c r="Q35" s="57">
        <v>14</v>
      </c>
      <c r="R35" s="66" t="s">
        <v>279</v>
      </c>
    </row>
    <row r="36" spans="2:18" x14ac:dyDescent="0.2">
      <c r="B36" s="55" t="s">
        <v>280</v>
      </c>
      <c r="C36" s="56">
        <v>0</v>
      </c>
      <c r="D36" s="56">
        <v>0</v>
      </c>
      <c r="E36" s="56">
        <v>0</v>
      </c>
      <c r="F36" s="56">
        <v>0</v>
      </c>
      <c r="G36" s="56">
        <v>0</v>
      </c>
      <c r="H36" s="56">
        <v>0</v>
      </c>
      <c r="I36" s="56">
        <v>9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7">
        <v>9</v>
      </c>
      <c r="R36" s="66" t="s">
        <v>281</v>
      </c>
    </row>
    <row r="37" spans="2:18" x14ac:dyDescent="0.2">
      <c r="B37" s="58" t="s">
        <v>282</v>
      </c>
      <c r="C37" s="59">
        <v>1084</v>
      </c>
      <c r="D37" s="59">
        <v>76</v>
      </c>
      <c r="E37" s="59">
        <v>57</v>
      </c>
      <c r="F37" s="59">
        <v>99</v>
      </c>
      <c r="G37" s="59">
        <v>398</v>
      </c>
      <c r="H37" s="59">
        <v>98</v>
      </c>
      <c r="I37" s="59">
        <v>614</v>
      </c>
      <c r="J37" s="59">
        <v>474</v>
      </c>
      <c r="K37" s="59">
        <v>129</v>
      </c>
      <c r="L37" s="59">
        <v>136</v>
      </c>
      <c r="M37" s="59">
        <v>340</v>
      </c>
      <c r="N37" s="59">
        <v>897</v>
      </c>
      <c r="O37" s="59">
        <v>418</v>
      </c>
      <c r="P37" s="59">
        <v>1383</v>
      </c>
      <c r="Q37" s="60">
        <v>6203</v>
      </c>
      <c r="R37" s="66" t="s">
        <v>283</v>
      </c>
    </row>
    <row r="38" spans="2:18" x14ac:dyDescent="0.2">
      <c r="B38" s="55" t="s">
        <v>284</v>
      </c>
      <c r="C38" s="56">
        <v>0</v>
      </c>
      <c r="D38" s="56">
        <v>9</v>
      </c>
      <c r="E38" s="56">
        <v>29</v>
      </c>
      <c r="F38" s="56">
        <v>0</v>
      </c>
      <c r="G38" s="56">
        <v>0</v>
      </c>
      <c r="H38" s="56">
        <v>4</v>
      </c>
      <c r="I38" s="56">
        <v>128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57">
        <v>170</v>
      </c>
      <c r="R38" s="66" t="s">
        <v>219</v>
      </c>
    </row>
    <row r="39" spans="2:18" ht="14.25" customHeight="1" x14ac:dyDescent="0.2">
      <c r="B39" s="45" t="s">
        <v>36</v>
      </c>
      <c r="C39" s="52">
        <f>SUBTOTAL(109,'Table 9'!$C$5:$C$38)</f>
        <v>8359</v>
      </c>
      <c r="D39" s="52">
        <f>SUBTOTAL(109,'Table 9'!$D$5:$D$38)</f>
        <v>6744</v>
      </c>
      <c r="E39" s="52">
        <f>SUBTOTAL(109,'Table 9'!$E$5:$E$38)</f>
        <v>618</v>
      </c>
      <c r="F39" s="52">
        <f>SUBTOTAL(109,'Table 9'!$F$5:$F$38)</f>
        <v>4575</v>
      </c>
      <c r="G39" s="52">
        <f>SUBTOTAL(109,'Table 9'!$G$5:$G$38)</f>
        <v>6084</v>
      </c>
      <c r="H39" s="52">
        <f>SUBTOTAL(109,'Table 9'!$H$5:$H$38)</f>
        <v>4486</v>
      </c>
      <c r="I39" s="52">
        <f>SUBTOTAL(109,'Table 9'!$I$5:$I$38)</f>
        <v>10636</v>
      </c>
      <c r="J39" s="52">
        <f>SUBTOTAL(109,'Table 9'!$J$5:$J$38)</f>
        <v>7833</v>
      </c>
      <c r="K39" s="52">
        <f>SUBTOTAL(109,'Table 9'!$K$5:$K$38)</f>
        <v>3086</v>
      </c>
      <c r="L39" s="52">
        <f>SUBTOTAL(109,'Table 9'!$L$5:$L$38)</f>
        <v>1608</v>
      </c>
      <c r="M39" s="52">
        <f>SUBTOTAL(109,'Table 9'!$M$5:$M$38)</f>
        <v>7606</v>
      </c>
      <c r="N39" s="52">
        <f>SUBTOTAL(109,'Table 9'!$N$5:$N$38)</f>
        <v>5908</v>
      </c>
      <c r="O39" s="52">
        <f>SUBTOTAL(109,'Table 9'!$O$5:$O$38)</f>
        <v>8722</v>
      </c>
      <c r="P39" s="52">
        <f>SUBTOTAL(109,'Table 9'!$P$5:$P$38)</f>
        <v>17349</v>
      </c>
      <c r="Q39" s="54">
        <f>SUBTOTAL(109,'Table 9'!$Q$5:$Q$38)</f>
        <v>93614</v>
      </c>
      <c r="R39" s="94"/>
    </row>
    <row r="40" spans="2:18" ht="14.25" customHeight="1" x14ac:dyDescent="0.2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</row>
    <row r="41" spans="2:18" x14ac:dyDescent="0.2">
      <c r="B41" s="178" t="s">
        <v>285</v>
      </c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00"/>
    </row>
    <row r="42" spans="2:18" x14ac:dyDescent="0.2">
      <c r="B42" s="15" t="s">
        <v>23</v>
      </c>
      <c r="C42" s="19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7"/>
      <c r="R42" s="37"/>
    </row>
    <row r="43" spans="2:18" x14ac:dyDescent="0.2">
      <c r="B43" s="15" t="s">
        <v>24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</row>
    <row r="44" spans="2:18" x14ac:dyDescent="0.2">
      <c r="B44" s="15" t="s">
        <v>25</v>
      </c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</row>
    <row r="46" spans="2:18" ht="15" x14ac:dyDescent="0.2">
      <c r="B46" s="167" t="str">
        <f>CONCATENATE("Total Number of Graduate Level Majors* by Field and University, ", IF(RIGHT(Parameters!B1,1)="1","Fall ","Spring "), IF(RIGHT(Parameters!B1,1)="1",LEFT(Parameters!B1,4),LEFT(Parameters!B1,4) + 1 ),", Ranked in Descending Order")</f>
        <v>Total Number of Graduate Level Majors* by Field and University, Fall 2019, Ranked in Descending Order</v>
      </c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97"/>
    </row>
    <row r="47" spans="2:18" x14ac:dyDescent="0.2">
      <c r="B47" s="40" t="s">
        <v>202</v>
      </c>
      <c r="C47" s="20" t="s">
        <v>203</v>
      </c>
      <c r="D47" s="20" t="s">
        <v>204</v>
      </c>
      <c r="E47" s="20" t="s">
        <v>205</v>
      </c>
      <c r="F47" s="20" t="s">
        <v>206</v>
      </c>
      <c r="G47" s="20" t="s">
        <v>207</v>
      </c>
      <c r="H47" s="20" t="s">
        <v>208</v>
      </c>
      <c r="I47" s="20" t="s">
        <v>209</v>
      </c>
      <c r="J47" s="20" t="s">
        <v>210</v>
      </c>
      <c r="K47" s="20" t="s">
        <v>211</v>
      </c>
      <c r="L47" s="20" t="s">
        <v>212</v>
      </c>
      <c r="M47" s="20" t="s">
        <v>213</v>
      </c>
      <c r="N47" s="20" t="s">
        <v>214</v>
      </c>
      <c r="O47" s="20" t="s">
        <v>215</v>
      </c>
      <c r="P47" s="20" t="s">
        <v>216</v>
      </c>
      <c r="Q47" s="39" t="s">
        <v>36</v>
      </c>
      <c r="R47" s="65"/>
    </row>
    <row r="48" spans="2:18" x14ac:dyDescent="0.2">
      <c r="B48" s="67" t="s">
        <v>222</v>
      </c>
      <c r="C48" s="133">
        <v>304</v>
      </c>
      <c r="D48" s="133">
        <v>758</v>
      </c>
      <c r="E48" s="133">
        <v>0</v>
      </c>
      <c r="F48" s="133">
        <v>116</v>
      </c>
      <c r="G48" s="133">
        <v>399</v>
      </c>
      <c r="H48" s="133">
        <v>597</v>
      </c>
      <c r="I48" s="133">
        <v>384</v>
      </c>
      <c r="J48" s="133">
        <v>540</v>
      </c>
      <c r="K48" s="133">
        <v>43</v>
      </c>
      <c r="L48" s="133">
        <v>11</v>
      </c>
      <c r="M48" s="133">
        <v>359</v>
      </c>
      <c r="N48" s="133">
        <v>332</v>
      </c>
      <c r="O48" s="133">
        <v>520</v>
      </c>
      <c r="P48" s="133">
        <v>752</v>
      </c>
      <c r="Q48" s="57">
        <v>5115</v>
      </c>
      <c r="R48" s="63"/>
    </row>
    <row r="49" spans="2:18" x14ac:dyDescent="0.2">
      <c r="B49" s="67" t="s">
        <v>220</v>
      </c>
      <c r="C49" s="133">
        <v>240</v>
      </c>
      <c r="D49" s="133">
        <v>274</v>
      </c>
      <c r="E49" s="133">
        <v>0</v>
      </c>
      <c r="F49" s="133">
        <v>278</v>
      </c>
      <c r="G49" s="133">
        <v>166</v>
      </c>
      <c r="H49" s="133">
        <v>153</v>
      </c>
      <c r="I49" s="133">
        <v>296</v>
      </c>
      <c r="J49" s="133">
        <v>0</v>
      </c>
      <c r="K49" s="133">
        <v>274</v>
      </c>
      <c r="L49" s="133">
        <v>12</v>
      </c>
      <c r="M49" s="133">
        <v>124</v>
      </c>
      <c r="N49" s="133">
        <v>1</v>
      </c>
      <c r="O49" s="133">
        <v>427</v>
      </c>
      <c r="P49" s="133">
        <v>430</v>
      </c>
      <c r="Q49" s="57">
        <v>2675</v>
      </c>
      <c r="R49" s="63"/>
    </row>
    <row r="50" spans="2:18" x14ac:dyDescent="0.2">
      <c r="B50" s="67" t="s">
        <v>218</v>
      </c>
      <c r="C50" s="133">
        <v>85</v>
      </c>
      <c r="D50" s="133">
        <v>143</v>
      </c>
      <c r="E50" s="133">
        <v>0</v>
      </c>
      <c r="F50" s="133">
        <v>122</v>
      </c>
      <c r="G50" s="133">
        <v>54</v>
      </c>
      <c r="H50" s="133">
        <v>22</v>
      </c>
      <c r="I50" s="133">
        <v>361</v>
      </c>
      <c r="J50" s="133">
        <v>41</v>
      </c>
      <c r="K50" s="133">
        <v>11</v>
      </c>
      <c r="L50" s="133">
        <v>0</v>
      </c>
      <c r="M50" s="133">
        <v>0</v>
      </c>
      <c r="N50" s="133">
        <v>238</v>
      </c>
      <c r="O50" s="133">
        <v>59</v>
      </c>
      <c r="P50" s="133">
        <v>613</v>
      </c>
      <c r="Q50" s="57">
        <v>1749</v>
      </c>
      <c r="R50" s="63"/>
    </row>
    <row r="51" spans="2:18" x14ac:dyDescent="0.2">
      <c r="B51" s="67" t="s">
        <v>238</v>
      </c>
      <c r="C51" s="133">
        <v>0</v>
      </c>
      <c r="D51" s="133">
        <v>68</v>
      </c>
      <c r="E51" s="133">
        <v>0</v>
      </c>
      <c r="F51" s="133">
        <v>0</v>
      </c>
      <c r="G51" s="133">
        <v>0</v>
      </c>
      <c r="H51" s="133">
        <v>335</v>
      </c>
      <c r="I51" s="133">
        <v>102</v>
      </c>
      <c r="J51" s="133">
        <v>139</v>
      </c>
      <c r="K51" s="133">
        <v>0</v>
      </c>
      <c r="L51" s="133">
        <v>0</v>
      </c>
      <c r="M51" s="133">
        <v>148</v>
      </c>
      <c r="N51" s="133">
        <v>97</v>
      </c>
      <c r="O51" s="133">
        <v>0</v>
      </c>
      <c r="P51" s="133">
        <v>492</v>
      </c>
      <c r="Q51" s="57">
        <v>1381</v>
      </c>
      <c r="R51" s="63"/>
    </row>
    <row r="52" spans="2:18" x14ac:dyDescent="0.2">
      <c r="B52" s="67" t="s">
        <v>226</v>
      </c>
      <c r="C52" s="133">
        <v>18</v>
      </c>
      <c r="D52" s="133">
        <v>401</v>
      </c>
      <c r="E52" s="133">
        <v>0</v>
      </c>
      <c r="F52" s="133">
        <v>0</v>
      </c>
      <c r="G52" s="133">
        <v>36</v>
      </c>
      <c r="H52" s="133">
        <v>0</v>
      </c>
      <c r="I52" s="133">
        <v>89</v>
      </c>
      <c r="J52" s="133">
        <v>0</v>
      </c>
      <c r="K52" s="133">
        <v>71</v>
      </c>
      <c r="L52" s="133">
        <v>0</v>
      </c>
      <c r="M52" s="133">
        <v>30</v>
      </c>
      <c r="N52" s="133">
        <v>0</v>
      </c>
      <c r="O52" s="133">
        <v>38</v>
      </c>
      <c r="P52" s="133">
        <v>32</v>
      </c>
      <c r="Q52" s="57">
        <v>715</v>
      </c>
      <c r="R52" s="63"/>
    </row>
    <row r="53" spans="2:18" x14ac:dyDescent="0.2">
      <c r="B53" s="67" t="s">
        <v>224</v>
      </c>
      <c r="C53" s="133">
        <v>0</v>
      </c>
      <c r="D53" s="133">
        <v>29</v>
      </c>
      <c r="E53" s="133">
        <v>0</v>
      </c>
      <c r="F53" s="133">
        <v>0</v>
      </c>
      <c r="G53" s="133">
        <v>0</v>
      </c>
      <c r="H53" s="133">
        <v>53</v>
      </c>
      <c r="I53" s="133">
        <v>126</v>
      </c>
      <c r="J53" s="133">
        <v>129</v>
      </c>
      <c r="K53" s="133">
        <v>0</v>
      </c>
      <c r="L53" s="133">
        <v>0</v>
      </c>
      <c r="M53" s="133">
        <v>112</v>
      </c>
      <c r="N53" s="133">
        <v>6</v>
      </c>
      <c r="O53" s="133">
        <v>61</v>
      </c>
      <c r="P53" s="133">
        <v>116</v>
      </c>
      <c r="Q53" s="57">
        <v>632</v>
      </c>
      <c r="R53" s="63"/>
    </row>
    <row r="54" spans="2:18" x14ac:dyDescent="0.2">
      <c r="B54" s="67" t="s">
        <v>242</v>
      </c>
      <c r="C54" s="133">
        <v>0</v>
      </c>
      <c r="D54" s="133">
        <v>0</v>
      </c>
      <c r="E54" s="133">
        <v>0</v>
      </c>
      <c r="F54" s="133">
        <v>0</v>
      </c>
      <c r="G54" s="133">
        <v>18</v>
      </c>
      <c r="H54" s="133">
        <v>1</v>
      </c>
      <c r="I54" s="133">
        <v>257</v>
      </c>
      <c r="J54" s="133">
        <v>17</v>
      </c>
      <c r="K54" s="133">
        <v>0</v>
      </c>
      <c r="L54" s="133">
        <v>0</v>
      </c>
      <c r="M54" s="133">
        <v>31</v>
      </c>
      <c r="N54" s="133">
        <v>0</v>
      </c>
      <c r="O54" s="133">
        <v>41</v>
      </c>
      <c r="P54" s="133">
        <v>80</v>
      </c>
      <c r="Q54" s="57">
        <v>445</v>
      </c>
      <c r="R54" s="63"/>
    </row>
    <row r="55" spans="2:18" x14ac:dyDescent="0.2">
      <c r="B55" s="67" t="s">
        <v>260</v>
      </c>
      <c r="C55" s="133">
        <v>0</v>
      </c>
      <c r="D55" s="133">
        <v>0</v>
      </c>
      <c r="E55" s="133">
        <v>0</v>
      </c>
      <c r="F55" s="133">
        <v>386</v>
      </c>
      <c r="G55" s="133">
        <v>0</v>
      </c>
      <c r="H55" s="133">
        <v>0</v>
      </c>
      <c r="I55" s="133">
        <v>0</v>
      </c>
      <c r="J55" s="133">
        <v>38</v>
      </c>
      <c r="K55" s="133">
        <v>0</v>
      </c>
      <c r="L55" s="133">
        <v>0</v>
      </c>
      <c r="M55" s="133">
        <v>0</v>
      </c>
      <c r="N55" s="133">
        <v>0</v>
      </c>
      <c r="O55" s="133">
        <v>0</v>
      </c>
      <c r="P55" s="133">
        <v>0</v>
      </c>
      <c r="Q55" s="57">
        <v>424</v>
      </c>
      <c r="R55" s="63"/>
    </row>
    <row r="56" spans="2:18" x14ac:dyDescent="0.2">
      <c r="B56" s="67" t="s">
        <v>234</v>
      </c>
      <c r="C56" s="133">
        <v>0</v>
      </c>
      <c r="D56" s="133">
        <v>107</v>
      </c>
      <c r="E56" s="133">
        <v>0</v>
      </c>
      <c r="F56" s="133">
        <v>0</v>
      </c>
      <c r="G56" s="133">
        <v>0</v>
      </c>
      <c r="H56" s="133">
        <v>0</v>
      </c>
      <c r="I56" s="133">
        <v>0</v>
      </c>
      <c r="J56" s="133">
        <v>0</v>
      </c>
      <c r="K56" s="133">
        <v>0</v>
      </c>
      <c r="L56" s="133">
        <v>0</v>
      </c>
      <c r="M56" s="133">
        <v>59</v>
      </c>
      <c r="N56" s="133">
        <v>24</v>
      </c>
      <c r="O56" s="133">
        <v>19</v>
      </c>
      <c r="P56" s="133">
        <v>51</v>
      </c>
      <c r="Q56" s="57">
        <v>260</v>
      </c>
      <c r="R56" s="63"/>
    </row>
    <row r="57" spans="2:18" x14ac:dyDescent="0.2">
      <c r="B57" s="67" t="s">
        <v>248</v>
      </c>
      <c r="C57" s="133">
        <v>0</v>
      </c>
      <c r="D57" s="133">
        <v>23</v>
      </c>
      <c r="E57" s="133">
        <v>0</v>
      </c>
      <c r="F57" s="133">
        <v>0</v>
      </c>
      <c r="G57" s="133">
        <v>0</v>
      </c>
      <c r="H57" s="133">
        <v>0</v>
      </c>
      <c r="I57" s="133">
        <v>55</v>
      </c>
      <c r="J57" s="133">
        <v>0</v>
      </c>
      <c r="K57" s="133">
        <v>0</v>
      </c>
      <c r="L57" s="133">
        <v>0</v>
      </c>
      <c r="M57" s="133">
        <v>12</v>
      </c>
      <c r="N57" s="133">
        <v>0</v>
      </c>
      <c r="O57" s="133">
        <v>56</v>
      </c>
      <c r="P57" s="133">
        <v>106</v>
      </c>
      <c r="Q57" s="57">
        <v>252</v>
      </c>
      <c r="R57" s="63"/>
    </row>
    <row r="58" spans="2:18" x14ac:dyDescent="0.2">
      <c r="B58" s="67" t="s">
        <v>230</v>
      </c>
      <c r="C58" s="133">
        <v>0</v>
      </c>
      <c r="D58" s="133">
        <v>0</v>
      </c>
      <c r="E58" s="133">
        <v>0</v>
      </c>
      <c r="F58" s="133">
        <v>0</v>
      </c>
      <c r="G58" s="133">
        <v>0</v>
      </c>
      <c r="H58" s="133">
        <v>43</v>
      </c>
      <c r="I58" s="133">
        <v>39</v>
      </c>
      <c r="J58" s="133">
        <v>43</v>
      </c>
      <c r="K58" s="133">
        <v>0</v>
      </c>
      <c r="L58" s="133">
        <v>0</v>
      </c>
      <c r="M58" s="133">
        <v>25</v>
      </c>
      <c r="N58" s="133">
        <v>0</v>
      </c>
      <c r="O58" s="133">
        <v>0</v>
      </c>
      <c r="P58" s="133">
        <v>54</v>
      </c>
      <c r="Q58" s="57">
        <v>204</v>
      </c>
      <c r="R58" s="63"/>
    </row>
    <row r="59" spans="2:18" x14ac:dyDescent="0.2">
      <c r="B59" s="67" t="s">
        <v>232</v>
      </c>
      <c r="C59" s="133">
        <v>0</v>
      </c>
      <c r="D59" s="133">
        <v>34</v>
      </c>
      <c r="E59" s="133">
        <v>0</v>
      </c>
      <c r="F59" s="133">
        <v>0</v>
      </c>
      <c r="G59" s="133">
        <v>8</v>
      </c>
      <c r="H59" s="133">
        <v>3</v>
      </c>
      <c r="I59" s="133">
        <v>115</v>
      </c>
      <c r="J59" s="133">
        <v>0</v>
      </c>
      <c r="K59" s="133">
        <v>0</v>
      </c>
      <c r="L59" s="133">
        <v>0</v>
      </c>
      <c r="M59" s="133">
        <v>12</v>
      </c>
      <c r="N59" s="133">
        <v>0</v>
      </c>
      <c r="O59" s="133">
        <v>0</v>
      </c>
      <c r="P59" s="133">
        <v>24</v>
      </c>
      <c r="Q59" s="57">
        <v>196</v>
      </c>
      <c r="R59" s="63"/>
    </row>
    <row r="60" spans="2:18" x14ac:dyDescent="0.2">
      <c r="B60" s="67" t="s">
        <v>240</v>
      </c>
      <c r="C60" s="133">
        <v>16</v>
      </c>
      <c r="D60" s="133">
        <v>23</v>
      </c>
      <c r="E60" s="133">
        <v>0</v>
      </c>
      <c r="F60" s="133">
        <v>15</v>
      </c>
      <c r="G60" s="133">
        <v>3</v>
      </c>
      <c r="H60" s="133">
        <v>0</v>
      </c>
      <c r="I60" s="133">
        <v>2</v>
      </c>
      <c r="J60" s="133">
        <v>24</v>
      </c>
      <c r="K60" s="133">
        <v>0</v>
      </c>
      <c r="L60" s="133">
        <v>0</v>
      </c>
      <c r="M60" s="133">
        <v>0</v>
      </c>
      <c r="N60" s="133">
        <v>13</v>
      </c>
      <c r="O60" s="133">
        <v>10</v>
      </c>
      <c r="P60" s="133">
        <v>36</v>
      </c>
      <c r="Q60" s="57">
        <v>142</v>
      </c>
      <c r="R60" s="63"/>
    </row>
    <row r="61" spans="2:18" x14ac:dyDescent="0.2">
      <c r="B61" s="67" t="s">
        <v>246</v>
      </c>
      <c r="C61" s="133">
        <v>0</v>
      </c>
      <c r="D61" s="133">
        <v>0</v>
      </c>
      <c r="E61" s="133">
        <v>0</v>
      </c>
      <c r="F61" s="133">
        <v>0</v>
      </c>
      <c r="G61" s="133">
        <v>0</v>
      </c>
      <c r="H61" s="133">
        <v>0</v>
      </c>
      <c r="I61" s="133">
        <v>99</v>
      </c>
      <c r="J61" s="133">
        <v>0</v>
      </c>
      <c r="K61" s="133">
        <v>0</v>
      </c>
      <c r="L61" s="133">
        <v>0</v>
      </c>
      <c r="M61" s="133">
        <v>34</v>
      </c>
      <c r="N61" s="133">
        <v>0</v>
      </c>
      <c r="O61" s="133">
        <v>0</v>
      </c>
      <c r="P61" s="133">
        <v>0</v>
      </c>
      <c r="Q61" s="57">
        <v>133</v>
      </c>
      <c r="R61" s="63"/>
    </row>
    <row r="62" spans="2:18" x14ac:dyDescent="0.2">
      <c r="B62" s="67" t="s">
        <v>228</v>
      </c>
      <c r="C62" s="133">
        <v>29</v>
      </c>
      <c r="D62" s="133">
        <v>0</v>
      </c>
      <c r="E62" s="133">
        <v>0</v>
      </c>
      <c r="F62" s="133">
        <v>0</v>
      </c>
      <c r="G62" s="133">
        <v>19</v>
      </c>
      <c r="H62" s="133">
        <v>1</v>
      </c>
      <c r="I62" s="133">
        <v>24</v>
      </c>
      <c r="J62" s="133">
        <v>0</v>
      </c>
      <c r="K62" s="133">
        <v>0</v>
      </c>
      <c r="L62" s="133">
        <v>0</v>
      </c>
      <c r="M62" s="133">
        <v>3</v>
      </c>
      <c r="N62" s="133">
        <v>24</v>
      </c>
      <c r="O62" s="133">
        <v>0</v>
      </c>
      <c r="P62" s="133">
        <v>24</v>
      </c>
      <c r="Q62" s="57">
        <v>124</v>
      </c>
      <c r="R62" s="63"/>
    </row>
    <row r="63" spans="2:18" x14ac:dyDescent="0.2">
      <c r="B63" s="67" t="s">
        <v>236</v>
      </c>
      <c r="C63" s="133">
        <v>0</v>
      </c>
      <c r="D63" s="133">
        <v>0</v>
      </c>
      <c r="E63" s="133">
        <v>0</v>
      </c>
      <c r="F63" s="133">
        <v>10</v>
      </c>
      <c r="G63" s="133">
        <v>19</v>
      </c>
      <c r="H63" s="133">
        <v>28</v>
      </c>
      <c r="I63" s="133">
        <v>54</v>
      </c>
      <c r="J63" s="133">
        <v>0</v>
      </c>
      <c r="K63" s="133">
        <v>0</v>
      </c>
      <c r="L63" s="133">
        <v>0</v>
      </c>
      <c r="M63" s="133">
        <v>0</v>
      </c>
      <c r="N63" s="133">
        <v>9</v>
      </c>
      <c r="O63" s="133">
        <v>0</v>
      </c>
      <c r="P63" s="133">
        <v>1</v>
      </c>
      <c r="Q63" s="57">
        <v>121</v>
      </c>
      <c r="R63" s="63"/>
    </row>
    <row r="64" spans="2:18" x14ac:dyDescent="0.2">
      <c r="B64" s="67" t="s">
        <v>264</v>
      </c>
      <c r="C64" s="133">
        <v>0</v>
      </c>
      <c r="D64" s="133">
        <v>4</v>
      </c>
      <c r="E64" s="133">
        <v>0</v>
      </c>
      <c r="F64" s="133">
        <v>0</v>
      </c>
      <c r="G64" s="133">
        <v>0</v>
      </c>
      <c r="H64" s="133">
        <v>0</v>
      </c>
      <c r="I64" s="133">
        <v>54</v>
      </c>
      <c r="J64" s="133">
        <v>0</v>
      </c>
      <c r="K64" s="133">
        <v>0</v>
      </c>
      <c r="L64" s="133">
        <v>0</v>
      </c>
      <c r="M64" s="133">
        <v>0</v>
      </c>
      <c r="N64" s="133">
        <v>0</v>
      </c>
      <c r="O64" s="133">
        <v>0</v>
      </c>
      <c r="P64" s="133">
        <v>62</v>
      </c>
      <c r="Q64" s="57">
        <v>120</v>
      </c>
      <c r="R64" s="63"/>
    </row>
    <row r="65" spans="2:18" x14ac:dyDescent="0.2">
      <c r="B65" s="67" t="s">
        <v>250</v>
      </c>
      <c r="C65" s="133">
        <v>0</v>
      </c>
      <c r="D65" s="133">
        <v>0</v>
      </c>
      <c r="E65" s="133">
        <v>0</v>
      </c>
      <c r="F65" s="133">
        <v>0</v>
      </c>
      <c r="G65" s="133">
        <v>13</v>
      </c>
      <c r="H65" s="133">
        <v>0</v>
      </c>
      <c r="I65" s="133">
        <v>0</v>
      </c>
      <c r="J65" s="133">
        <v>0</v>
      </c>
      <c r="K65" s="133">
        <v>0</v>
      </c>
      <c r="L65" s="133">
        <v>0</v>
      </c>
      <c r="M65" s="133">
        <v>5</v>
      </c>
      <c r="N65" s="133">
        <v>16</v>
      </c>
      <c r="O65" s="133">
        <v>62</v>
      </c>
      <c r="P65" s="133">
        <v>20</v>
      </c>
      <c r="Q65" s="57">
        <v>116</v>
      </c>
      <c r="R65" s="63"/>
    </row>
    <row r="66" spans="2:18" x14ac:dyDescent="0.2">
      <c r="B66" s="67" t="s">
        <v>272</v>
      </c>
      <c r="C66" s="133">
        <v>0</v>
      </c>
      <c r="D66" s="133">
        <v>65</v>
      </c>
      <c r="E66" s="133">
        <v>0</v>
      </c>
      <c r="F66" s="133">
        <v>0</v>
      </c>
      <c r="G66" s="133">
        <v>0</v>
      </c>
      <c r="H66" s="133">
        <v>0</v>
      </c>
      <c r="I66" s="133">
        <v>0</v>
      </c>
      <c r="J66" s="133">
        <v>0</v>
      </c>
      <c r="K66" s="133">
        <v>0</v>
      </c>
      <c r="L66" s="133">
        <v>0</v>
      </c>
      <c r="M66" s="133">
        <v>0</v>
      </c>
      <c r="N66" s="133">
        <v>0</v>
      </c>
      <c r="O66" s="133">
        <v>0</v>
      </c>
      <c r="P66" s="133">
        <v>0</v>
      </c>
      <c r="Q66" s="57">
        <v>65</v>
      </c>
      <c r="R66" s="63"/>
    </row>
    <row r="67" spans="2:18" x14ac:dyDescent="0.2">
      <c r="B67" s="67" t="s">
        <v>258</v>
      </c>
      <c r="C67" s="133">
        <v>0</v>
      </c>
      <c r="D67" s="133">
        <v>15</v>
      </c>
      <c r="E67" s="133">
        <v>0</v>
      </c>
      <c r="F67" s="133">
        <v>0</v>
      </c>
      <c r="G67" s="133">
        <v>0</v>
      </c>
      <c r="H67" s="133">
        <v>0</v>
      </c>
      <c r="I67" s="133">
        <v>0</v>
      </c>
      <c r="J67" s="133">
        <v>0</v>
      </c>
      <c r="K67" s="133">
        <v>0</v>
      </c>
      <c r="L67" s="133">
        <v>0</v>
      </c>
      <c r="M67" s="133">
        <v>7</v>
      </c>
      <c r="N67" s="133">
        <v>0</v>
      </c>
      <c r="O67" s="133">
        <v>0</v>
      </c>
      <c r="P67" s="133">
        <v>29</v>
      </c>
      <c r="Q67" s="57">
        <v>51</v>
      </c>
      <c r="R67" s="63"/>
    </row>
    <row r="68" spans="2:18" x14ac:dyDescent="0.2">
      <c r="B68" s="67" t="s">
        <v>254</v>
      </c>
      <c r="C68" s="133">
        <v>0</v>
      </c>
      <c r="D68" s="133">
        <v>34</v>
      </c>
      <c r="E68" s="133">
        <v>0</v>
      </c>
      <c r="F68" s="133">
        <v>0</v>
      </c>
      <c r="G68" s="133">
        <v>11</v>
      </c>
      <c r="H68" s="133">
        <v>2</v>
      </c>
      <c r="I68" s="133">
        <v>0</v>
      </c>
      <c r="J68" s="133">
        <v>0</v>
      </c>
      <c r="K68" s="133">
        <v>0</v>
      </c>
      <c r="L68" s="133">
        <v>0</v>
      </c>
      <c r="M68" s="133">
        <v>0</v>
      </c>
      <c r="N68" s="133">
        <v>0</v>
      </c>
      <c r="O68" s="133">
        <v>0</v>
      </c>
      <c r="P68" s="133">
        <v>3</v>
      </c>
      <c r="Q68" s="57">
        <v>50</v>
      </c>
      <c r="R68" s="63"/>
    </row>
    <row r="69" spans="2:18" x14ac:dyDescent="0.2">
      <c r="B69" s="67" t="s">
        <v>262</v>
      </c>
      <c r="C69" s="133">
        <v>0</v>
      </c>
      <c r="D69" s="133">
        <v>0</v>
      </c>
      <c r="E69" s="133">
        <v>0</v>
      </c>
      <c r="F69" s="133">
        <v>0</v>
      </c>
      <c r="G69" s="133">
        <v>0</v>
      </c>
      <c r="H69" s="133">
        <v>0</v>
      </c>
      <c r="I69" s="133">
        <v>0</v>
      </c>
      <c r="J69" s="133">
        <v>0</v>
      </c>
      <c r="K69" s="133">
        <v>0</v>
      </c>
      <c r="L69" s="133">
        <v>0</v>
      </c>
      <c r="M69" s="133">
        <v>0</v>
      </c>
      <c r="N69" s="133">
        <v>16</v>
      </c>
      <c r="O69" s="133">
        <v>34</v>
      </c>
      <c r="P69" s="133">
        <v>0</v>
      </c>
      <c r="Q69" s="57">
        <v>50</v>
      </c>
      <c r="R69" s="63"/>
    </row>
    <row r="70" spans="2:18" x14ac:dyDescent="0.2">
      <c r="B70" s="67" t="s">
        <v>244</v>
      </c>
      <c r="C70" s="133">
        <v>0</v>
      </c>
      <c r="D70" s="133">
        <v>0</v>
      </c>
      <c r="E70" s="133">
        <v>0</v>
      </c>
      <c r="F70" s="133">
        <v>0</v>
      </c>
      <c r="G70" s="133">
        <v>0</v>
      </c>
      <c r="H70" s="133">
        <v>0</v>
      </c>
      <c r="I70" s="133">
        <v>3</v>
      </c>
      <c r="J70" s="133">
        <v>0</v>
      </c>
      <c r="K70" s="133">
        <v>0</v>
      </c>
      <c r="L70" s="133">
        <v>0</v>
      </c>
      <c r="M70" s="133">
        <v>3</v>
      </c>
      <c r="N70" s="133">
        <v>0</v>
      </c>
      <c r="O70" s="133">
        <v>0</v>
      </c>
      <c r="P70" s="133">
        <v>24</v>
      </c>
      <c r="Q70" s="57">
        <v>30</v>
      </c>
      <c r="R70" s="63"/>
    </row>
    <row r="71" spans="2:18" x14ac:dyDescent="0.2">
      <c r="B71" s="67" t="s">
        <v>268</v>
      </c>
      <c r="C71" s="133">
        <v>0</v>
      </c>
      <c r="D71" s="133">
        <v>0</v>
      </c>
      <c r="E71" s="133">
        <v>0</v>
      </c>
      <c r="F71" s="133">
        <v>0</v>
      </c>
      <c r="G71" s="133">
        <v>0</v>
      </c>
      <c r="H71" s="133">
        <v>0</v>
      </c>
      <c r="I71" s="133">
        <v>0</v>
      </c>
      <c r="J71" s="133">
        <v>0</v>
      </c>
      <c r="K71" s="133">
        <v>0</v>
      </c>
      <c r="L71" s="133">
        <v>0</v>
      </c>
      <c r="M71" s="133">
        <v>0</v>
      </c>
      <c r="N71" s="133">
        <v>0</v>
      </c>
      <c r="O71" s="133">
        <v>0</v>
      </c>
      <c r="P71" s="133">
        <v>20</v>
      </c>
      <c r="Q71" s="57">
        <v>20</v>
      </c>
      <c r="R71" s="63"/>
    </row>
    <row r="72" spans="2:18" x14ac:dyDescent="0.2">
      <c r="B72" s="55" t="s">
        <v>278</v>
      </c>
      <c r="C72" s="56">
        <v>0</v>
      </c>
      <c r="D72" s="56">
        <v>0</v>
      </c>
      <c r="E72" s="56">
        <v>0</v>
      </c>
      <c r="F72" s="56">
        <v>0</v>
      </c>
      <c r="G72" s="56">
        <v>0</v>
      </c>
      <c r="H72" s="56">
        <v>0</v>
      </c>
      <c r="I72" s="56">
        <v>0</v>
      </c>
      <c r="J72" s="56">
        <v>0</v>
      </c>
      <c r="K72" s="56">
        <v>0</v>
      </c>
      <c r="L72" s="56">
        <v>0</v>
      </c>
      <c r="M72" s="56">
        <v>12</v>
      </c>
      <c r="N72" s="56">
        <v>0</v>
      </c>
      <c r="O72" s="56">
        <v>0</v>
      </c>
      <c r="P72" s="56">
        <v>0</v>
      </c>
      <c r="Q72" s="57">
        <v>12</v>
      </c>
      <c r="R72" s="63"/>
    </row>
    <row r="73" spans="2:18" x14ac:dyDescent="0.2">
      <c r="B73" s="58" t="s">
        <v>276</v>
      </c>
      <c r="C73" s="59">
        <v>0</v>
      </c>
      <c r="D73" s="59">
        <v>0</v>
      </c>
      <c r="E73" s="59">
        <v>0</v>
      </c>
      <c r="F73" s="59">
        <v>0</v>
      </c>
      <c r="G73" s="59">
        <v>0</v>
      </c>
      <c r="H73" s="59">
        <v>0</v>
      </c>
      <c r="I73" s="59">
        <v>0</v>
      </c>
      <c r="J73" s="59">
        <v>0</v>
      </c>
      <c r="K73" s="59">
        <v>0</v>
      </c>
      <c r="L73" s="59">
        <v>0</v>
      </c>
      <c r="M73" s="59">
        <v>0</v>
      </c>
      <c r="N73" s="59">
        <v>0</v>
      </c>
      <c r="O73" s="59">
        <v>0</v>
      </c>
      <c r="P73" s="59">
        <v>12</v>
      </c>
      <c r="Q73" s="60">
        <v>12</v>
      </c>
      <c r="R73" s="63"/>
    </row>
    <row r="74" spans="2:18" x14ac:dyDescent="0.2">
      <c r="B74" s="58" t="s">
        <v>284</v>
      </c>
      <c r="C74" s="59">
        <v>0</v>
      </c>
      <c r="D74" s="59">
        <v>0</v>
      </c>
      <c r="E74" s="59">
        <v>0</v>
      </c>
      <c r="F74" s="59">
        <v>0</v>
      </c>
      <c r="G74" s="59">
        <v>0</v>
      </c>
      <c r="H74" s="59">
        <v>4</v>
      </c>
      <c r="I74" s="59">
        <v>9</v>
      </c>
      <c r="J74" s="59">
        <v>0</v>
      </c>
      <c r="K74" s="59">
        <v>0</v>
      </c>
      <c r="L74" s="59">
        <v>0</v>
      </c>
      <c r="M74" s="59">
        <v>0</v>
      </c>
      <c r="N74" s="59">
        <v>0</v>
      </c>
      <c r="O74" s="59">
        <v>0</v>
      </c>
      <c r="P74" s="59">
        <v>0</v>
      </c>
      <c r="Q74" s="60">
        <v>13</v>
      </c>
      <c r="R74" s="63"/>
    </row>
    <row r="75" spans="2:18" x14ac:dyDescent="0.2">
      <c r="B75" s="52" t="s">
        <v>36</v>
      </c>
      <c r="C75" s="52">
        <f>SUBTOTAL(109,'Table 9'!$C$48:$C$74)</f>
        <v>692</v>
      </c>
      <c r="D75" s="52">
        <f>SUBTOTAL(109,'Table 9'!$D$48:$D$74)</f>
        <v>1978</v>
      </c>
      <c r="E75" s="52">
        <f>SUBTOTAL(109,'Table 9'!$E$48:$E$74)</f>
        <v>0</v>
      </c>
      <c r="F75" s="52">
        <f>SUBTOTAL(109,'Table 9'!$F$48:$F$74)</f>
        <v>927</v>
      </c>
      <c r="G75" s="52">
        <f>SUBTOTAL(109,'Table 9'!$G$48:$G$74)</f>
        <v>746</v>
      </c>
      <c r="H75" s="52">
        <f>SUBTOTAL(109,'Table 9'!$H$48:$H$74)</f>
        <v>1242</v>
      </c>
      <c r="I75" s="52">
        <f>SUBTOTAL(109,'Table 9'!$I$48:$I$74)</f>
        <v>2069</v>
      </c>
      <c r="J75" s="52">
        <f>SUBTOTAL(109,'Table 9'!$J$48:$J$74)</f>
        <v>971</v>
      </c>
      <c r="K75" s="52">
        <f>SUBTOTAL(109,'Table 9'!$K$48:$K$74)</f>
        <v>399</v>
      </c>
      <c r="L75" s="52">
        <f>SUBTOTAL(109,'Table 9'!$L$48:$L$74)</f>
        <v>23</v>
      </c>
      <c r="M75" s="52">
        <f>SUBTOTAL(109,'Table 9'!$M$48:$M$74)</f>
        <v>976</v>
      </c>
      <c r="N75" s="52">
        <f>SUBTOTAL(109,'Table 9'!$N$48:$N$74)</f>
        <v>776</v>
      </c>
      <c r="O75" s="52">
        <f>SUBTOTAL(109,'Table 9'!$O$48:$O$74)</f>
        <v>1327</v>
      </c>
      <c r="P75" s="52">
        <f>SUBTOTAL(109,'Table 9'!$P$48:$P$74)</f>
        <v>2981</v>
      </c>
      <c r="Q75" s="52">
        <f>SUBTOTAL(109,'Table 9'!$Q$48:$Q$74)</f>
        <v>15107</v>
      </c>
      <c r="R75" s="63"/>
    </row>
    <row r="76" spans="2:18" x14ac:dyDescent="0.2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64"/>
    </row>
    <row r="77" spans="2:18" ht="14.25" customHeight="1" x14ac:dyDescent="0.2">
      <c r="B77" s="178" t="s">
        <v>285</v>
      </c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03"/>
    </row>
    <row r="78" spans="2:18" x14ac:dyDescent="0.2">
      <c r="B78" s="15" t="s">
        <v>23</v>
      </c>
      <c r="C78" s="19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7"/>
      <c r="R78" s="100"/>
    </row>
    <row r="79" spans="2:18" x14ac:dyDescent="0.2">
      <c r="B79" s="15" t="s">
        <v>24</v>
      </c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37"/>
    </row>
    <row r="80" spans="2:18" x14ac:dyDescent="0.2">
      <c r="B80" s="15" t="s">
        <v>25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</row>
    <row r="81" spans="2:18" x14ac:dyDescent="0.2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19"/>
    </row>
    <row r="82" spans="2:18" ht="15" x14ac:dyDescent="0.2">
      <c r="B82" s="167" t="str">
        <f>CONCATENATE("Total Number of Undergraduate Level Majors* by Field and University, ", IF(RIGHT(Parameters!B1,1)="1","Fall ","Spring "), IF(RIGHT(Parameters!B1,1)="1",LEFT(Parameters!B1,4),LEFT(Parameters!B1,4) + 1 ),", Ranked in Descending Order")</f>
        <v>Total Number of Undergraduate Level Majors* by Field and University, Fall 2019, Ranked in Descending Order</v>
      </c>
      <c r="C82" s="167"/>
      <c r="D82" s="167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38"/>
    </row>
    <row r="83" spans="2:18" ht="15" x14ac:dyDescent="0.2">
      <c r="B83" s="40" t="s">
        <v>202</v>
      </c>
      <c r="C83" s="20" t="s">
        <v>203</v>
      </c>
      <c r="D83" s="20" t="s">
        <v>204</v>
      </c>
      <c r="E83" s="20" t="s">
        <v>205</v>
      </c>
      <c r="F83" s="20" t="s">
        <v>206</v>
      </c>
      <c r="G83" s="20" t="s">
        <v>207</v>
      </c>
      <c r="H83" s="20" t="s">
        <v>208</v>
      </c>
      <c r="I83" s="20" t="s">
        <v>209</v>
      </c>
      <c r="J83" s="20" t="s">
        <v>210</v>
      </c>
      <c r="K83" s="20" t="s">
        <v>211</v>
      </c>
      <c r="L83" s="20" t="s">
        <v>212</v>
      </c>
      <c r="M83" s="20" t="s">
        <v>213</v>
      </c>
      <c r="N83" s="20" t="s">
        <v>214</v>
      </c>
      <c r="O83" s="20" t="s">
        <v>215</v>
      </c>
      <c r="P83" s="20" t="s">
        <v>216</v>
      </c>
      <c r="Q83" s="39" t="s">
        <v>36</v>
      </c>
      <c r="R83" s="97"/>
    </row>
    <row r="84" spans="2:18" x14ac:dyDescent="0.2">
      <c r="B84" s="67" t="s">
        <v>218</v>
      </c>
      <c r="C84" s="133">
        <v>1455</v>
      </c>
      <c r="D84" s="133">
        <v>622</v>
      </c>
      <c r="E84" s="133">
        <v>107</v>
      </c>
      <c r="F84" s="133">
        <v>503</v>
      </c>
      <c r="G84" s="133">
        <v>685</v>
      </c>
      <c r="H84" s="133">
        <v>337</v>
      </c>
      <c r="I84" s="133">
        <v>1528</v>
      </c>
      <c r="J84" s="133">
        <v>1141</v>
      </c>
      <c r="K84" s="133">
        <v>258</v>
      </c>
      <c r="L84" s="133">
        <v>126</v>
      </c>
      <c r="M84" s="133">
        <v>677</v>
      </c>
      <c r="N84" s="133">
        <v>1080</v>
      </c>
      <c r="O84" s="133">
        <v>718</v>
      </c>
      <c r="P84" s="133">
        <v>3276</v>
      </c>
      <c r="Q84" s="57">
        <v>12513</v>
      </c>
      <c r="R84" s="65"/>
    </row>
    <row r="85" spans="2:18" x14ac:dyDescent="0.2">
      <c r="B85" s="67" t="s">
        <v>220</v>
      </c>
      <c r="C85" s="133">
        <v>1188</v>
      </c>
      <c r="D85" s="133">
        <v>510</v>
      </c>
      <c r="E85" s="133">
        <v>0</v>
      </c>
      <c r="F85" s="133">
        <v>1069</v>
      </c>
      <c r="G85" s="133">
        <v>679</v>
      </c>
      <c r="H85" s="133">
        <v>430</v>
      </c>
      <c r="I85" s="133">
        <v>1104</v>
      </c>
      <c r="J85" s="133">
        <v>0</v>
      </c>
      <c r="K85" s="133">
        <v>716</v>
      </c>
      <c r="L85" s="133">
        <v>243</v>
      </c>
      <c r="M85" s="133">
        <v>495</v>
      </c>
      <c r="N85" s="133">
        <v>0</v>
      </c>
      <c r="O85" s="133">
        <v>1487</v>
      </c>
      <c r="P85" s="133">
        <v>1703</v>
      </c>
      <c r="Q85" s="57">
        <v>9624</v>
      </c>
      <c r="R85" s="63"/>
    </row>
    <row r="86" spans="2:18" x14ac:dyDescent="0.2">
      <c r="B86" s="67" t="s">
        <v>222</v>
      </c>
      <c r="C86" s="133">
        <v>602</v>
      </c>
      <c r="D86" s="133">
        <v>313</v>
      </c>
      <c r="E86" s="133">
        <v>27</v>
      </c>
      <c r="F86" s="133">
        <v>298</v>
      </c>
      <c r="G86" s="133">
        <v>570</v>
      </c>
      <c r="H86" s="133">
        <v>337</v>
      </c>
      <c r="I86" s="133">
        <v>506</v>
      </c>
      <c r="J86" s="133">
        <v>1124</v>
      </c>
      <c r="K86" s="133">
        <v>197</v>
      </c>
      <c r="L86" s="133">
        <v>119</v>
      </c>
      <c r="M86" s="133">
        <v>807</v>
      </c>
      <c r="N86" s="133">
        <v>469</v>
      </c>
      <c r="O86" s="133">
        <v>650</v>
      </c>
      <c r="P86" s="133">
        <v>1079</v>
      </c>
      <c r="Q86" s="57">
        <v>7098</v>
      </c>
      <c r="R86" s="63"/>
    </row>
    <row r="87" spans="2:18" x14ac:dyDescent="0.2">
      <c r="B87" s="67" t="s">
        <v>228</v>
      </c>
      <c r="C87" s="133">
        <v>226</v>
      </c>
      <c r="D87" s="133">
        <v>246</v>
      </c>
      <c r="E87" s="133">
        <v>105</v>
      </c>
      <c r="F87" s="133">
        <v>204</v>
      </c>
      <c r="G87" s="133">
        <v>540</v>
      </c>
      <c r="H87" s="133">
        <v>104</v>
      </c>
      <c r="I87" s="133">
        <v>405</v>
      </c>
      <c r="J87" s="133">
        <v>368</v>
      </c>
      <c r="K87" s="133">
        <v>126</v>
      </c>
      <c r="L87" s="133">
        <v>102</v>
      </c>
      <c r="M87" s="133">
        <v>591</v>
      </c>
      <c r="N87" s="133">
        <v>277</v>
      </c>
      <c r="O87" s="133">
        <v>356</v>
      </c>
      <c r="P87" s="133">
        <v>654</v>
      </c>
      <c r="Q87" s="57">
        <v>4304</v>
      </c>
      <c r="R87" s="63"/>
    </row>
    <row r="88" spans="2:18" x14ac:dyDescent="0.2">
      <c r="B88" s="67" t="s">
        <v>224</v>
      </c>
      <c r="C88" s="133">
        <v>323</v>
      </c>
      <c r="D88" s="133">
        <v>232</v>
      </c>
      <c r="E88" s="133">
        <v>73</v>
      </c>
      <c r="F88" s="133">
        <v>160</v>
      </c>
      <c r="G88" s="133">
        <v>332</v>
      </c>
      <c r="H88" s="133">
        <v>186</v>
      </c>
      <c r="I88" s="133">
        <v>342</v>
      </c>
      <c r="J88" s="133">
        <v>379</v>
      </c>
      <c r="K88" s="133">
        <v>143</v>
      </c>
      <c r="L88" s="133">
        <v>116</v>
      </c>
      <c r="M88" s="133">
        <v>391</v>
      </c>
      <c r="N88" s="133">
        <v>341</v>
      </c>
      <c r="O88" s="133">
        <v>341</v>
      </c>
      <c r="P88" s="133">
        <v>865</v>
      </c>
      <c r="Q88" s="57">
        <v>4224</v>
      </c>
      <c r="R88" s="63"/>
    </row>
    <row r="89" spans="2:18" x14ac:dyDescent="0.2">
      <c r="B89" s="67" t="s">
        <v>226</v>
      </c>
      <c r="C89" s="133">
        <v>184</v>
      </c>
      <c r="D89" s="133">
        <v>411</v>
      </c>
      <c r="E89" s="133">
        <v>13</v>
      </c>
      <c r="F89" s="133">
        <v>150</v>
      </c>
      <c r="G89" s="133">
        <v>525</v>
      </c>
      <c r="H89" s="133">
        <v>182</v>
      </c>
      <c r="I89" s="133">
        <v>342</v>
      </c>
      <c r="J89" s="133">
        <v>333</v>
      </c>
      <c r="K89" s="133">
        <v>342</v>
      </c>
      <c r="L89" s="133">
        <v>0</v>
      </c>
      <c r="M89" s="133">
        <v>0</v>
      </c>
      <c r="N89" s="133">
        <v>111</v>
      </c>
      <c r="O89" s="133">
        <v>459</v>
      </c>
      <c r="P89" s="133">
        <v>825</v>
      </c>
      <c r="Q89" s="57">
        <v>3877</v>
      </c>
      <c r="R89" s="63"/>
    </row>
    <row r="90" spans="2:18" x14ac:dyDescent="0.2">
      <c r="B90" s="67" t="s">
        <v>230</v>
      </c>
      <c r="C90" s="133">
        <v>173</v>
      </c>
      <c r="D90" s="133">
        <v>244</v>
      </c>
      <c r="E90" s="133">
        <v>28</v>
      </c>
      <c r="F90" s="133">
        <v>44</v>
      </c>
      <c r="G90" s="133">
        <v>130</v>
      </c>
      <c r="H90" s="133">
        <v>491</v>
      </c>
      <c r="I90" s="133">
        <v>502</v>
      </c>
      <c r="J90" s="133">
        <v>667</v>
      </c>
      <c r="K90" s="133">
        <v>25</v>
      </c>
      <c r="L90" s="133">
        <v>169</v>
      </c>
      <c r="M90" s="133">
        <v>458</v>
      </c>
      <c r="N90" s="133">
        <v>73</v>
      </c>
      <c r="O90" s="133">
        <v>284</v>
      </c>
      <c r="P90" s="133">
        <v>570</v>
      </c>
      <c r="Q90" s="57">
        <v>3858</v>
      </c>
      <c r="R90" s="63"/>
    </row>
    <row r="91" spans="2:18" x14ac:dyDescent="0.2">
      <c r="B91" s="67" t="s">
        <v>232</v>
      </c>
      <c r="C91" s="133">
        <v>262</v>
      </c>
      <c r="D91" s="133">
        <v>290</v>
      </c>
      <c r="E91" s="133">
        <v>71</v>
      </c>
      <c r="F91" s="133">
        <v>140</v>
      </c>
      <c r="G91" s="133">
        <v>124</v>
      </c>
      <c r="H91" s="133">
        <v>153</v>
      </c>
      <c r="I91" s="133">
        <v>1060</v>
      </c>
      <c r="J91" s="133">
        <v>197</v>
      </c>
      <c r="K91" s="133">
        <v>83</v>
      </c>
      <c r="L91" s="133">
        <v>20</v>
      </c>
      <c r="M91" s="133">
        <v>468</v>
      </c>
      <c r="N91" s="133">
        <v>201</v>
      </c>
      <c r="O91" s="133">
        <v>404</v>
      </c>
      <c r="P91" s="133">
        <v>383</v>
      </c>
      <c r="Q91" s="57">
        <v>3856</v>
      </c>
      <c r="R91" s="63"/>
    </row>
    <row r="92" spans="2:18" x14ac:dyDescent="0.2">
      <c r="B92" s="67" t="s">
        <v>234</v>
      </c>
      <c r="C92" s="133">
        <v>602</v>
      </c>
      <c r="D92" s="133">
        <v>421</v>
      </c>
      <c r="E92" s="133">
        <v>0</v>
      </c>
      <c r="F92" s="133">
        <v>145</v>
      </c>
      <c r="G92" s="133">
        <v>381</v>
      </c>
      <c r="H92" s="133">
        <v>148</v>
      </c>
      <c r="I92" s="133">
        <v>36</v>
      </c>
      <c r="J92" s="133">
        <v>365</v>
      </c>
      <c r="K92" s="133">
        <v>232</v>
      </c>
      <c r="L92" s="133">
        <v>127</v>
      </c>
      <c r="M92" s="133">
        <v>0</v>
      </c>
      <c r="N92" s="133">
        <v>332</v>
      </c>
      <c r="O92" s="133">
        <v>165</v>
      </c>
      <c r="P92" s="133">
        <v>689</v>
      </c>
      <c r="Q92" s="57">
        <v>3643</v>
      </c>
      <c r="R92" s="63"/>
    </row>
    <row r="93" spans="2:18" x14ac:dyDescent="0.2">
      <c r="B93" s="67" t="s">
        <v>236</v>
      </c>
      <c r="C93" s="133">
        <v>431</v>
      </c>
      <c r="D93" s="133">
        <v>72</v>
      </c>
      <c r="E93" s="133">
        <v>33</v>
      </c>
      <c r="F93" s="133">
        <v>109</v>
      </c>
      <c r="G93" s="133">
        <v>159</v>
      </c>
      <c r="H93" s="133">
        <v>126</v>
      </c>
      <c r="I93" s="133">
        <v>377</v>
      </c>
      <c r="J93" s="133">
        <v>641</v>
      </c>
      <c r="K93" s="133">
        <v>46</v>
      </c>
      <c r="L93" s="133">
        <v>37</v>
      </c>
      <c r="M93" s="133">
        <v>325</v>
      </c>
      <c r="N93" s="133">
        <v>190</v>
      </c>
      <c r="O93" s="133">
        <v>327</v>
      </c>
      <c r="P93" s="133">
        <v>247</v>
      </c>
      <c r="Q93" s="57">
        <v>3120</v>
      </c>
      <c r="R93" s="63"/>
    </row>
    <row r="94" spans="2:18" x14ac:dyDescent="0.2">
      <c r="B94" s="67" t="s">
        <v>240</v>
      </c>
      <c r="C94" s="133">
        <v>259</v>
      </c>
      <c r="D94" s="133">
        <v>250</v>
      </c>
      <c r="E94" s="133">
        <v>23</v>
      </c>
      <c r="F94" s="133">
        <v>95</v>
      </c>
      <c r="G94" s="133">
        <v>178</v>
      </c>
      <c r="H94" s="133">
        <v>171</v>
      </c>
      <c r="I94" s="133">
        <v>264</v>
      </c>
      <c r="J94" s="133">
        <v>300</v>
      </c>
      <c r="K94" s="133">
        <v>80</v>
      </c>
      <c r="L94" s="133">
        <v>39</v>
      </c>
      <c r="M94" s="133">
        <v>271</v>
      </c>
      <c r="N94" s="133">
        <v>92</v>
      </c>
      <c r="O94" s="133">
        <v>303</v>
      </c>
      <c r="P94" s="133">
        <v>391</v>
      </c>
      <c r="Q94" s="57">
        <v>2716</v>
      </c>
      <c r="R94" s="63"/>
    </row>
    <row r="95" spans="2:18" x14ac:dyDescent="0.2">
      <c r="B95" s="67" t="s">
        <v>242</v>
      </c>
      <c r="C95" s="133">
        <v>127</v>
      </c>
      <c r="D95" s="133">
        <v>71</v>
      </c>
      <c r="E95" s="133">
        <v>9</v>
      </c>
      <c r="F95" s="133">
        <v>75</v>
      </c>
      <c r="G95" s="133">
        <v>98</v>
      </c>
      <c r="H95" s="133">
        <v>65</v>
      </c>
      <c r="I95" s="133">
        <v>136</v>
      </c>
      <c r="J95" s="133">
        <v>137</v>
      </c>
      <c r="K95" s="133">
        <v>43</v>
      </c>
      <c r="L95" s="133">
        <v>17</v>
      </c>
      <c r="M95" s="133">
        <v>240</v>
      </c>
      <c r="N95" s="133">
        <v>154</v>
      </c>
      <c r="O95" s="133">
        <v>149</v>
      </c>
      <c r="P95" s="133">
        <v>789</v>
      </c>
      <c r="Q95" s="57">
        <v>2110</v>
      </c>
      <c r="R95" s="63"/>
    </row>
    <row r="96" spans="2:18" x14ac:dyDescent="0.2">
      <c r="B96" s="67" t="s">
        <v>244</v>
      </c>
      <c r="C96" s="133">
        <v>230</v>
      </c>
      <c r="D96" s="133">
        <v>78</v>
      </c>
      <c r="E96" s="133">
        <v>1</v>
      </c>
      <c r="F96" s="133">
        <v>80</v>
      </c>
      <c r="G96" s="133">
        <v>91</v>
      </c>
      <c r="H96" s="133">
        <v>83</v>
      </c>
      <c r="I96" s="133">
        <v>135</v>
      </c>
      <c r="J96" s="133">
        <v>186</v>
      </c>
      <c r="K96" s="133">
        <v>85</v>
      </c>
      <c r="L96" s="133">
        <v>26</v>
      </c>
      <c r="M96" s="133">
        <v>315</v>
      </c>
      <c r="N96" s="133">
        <v>116</v>
      </c>
      <c r="O96" s="133">
        <v>198</v>
      </c>
      <c r="P96" s="133">
        <v>320</v>
      </c>
      <c r="Q96" s="57">
        <v>1944</v>
      </c>
      <c r="R96" s="63"/>
    </row>
    <row r="97" spans="2:18" x14ac:dyDescent="0.2">
      <c r="B97" s="67" t="s">
        <v>238</v>
      </c>
      <c r="C97" s="133">
        <v>171</v>
      </c>
      <c r="D97" s="133">
        <v>111</v>
      </c>
      <c r="E97" s="133">
        <v>0</v>
      </c>
      <c r="F97" s="133">
        <v>0</v>
      </c>
      <c r="G97" s="133">
        <v>135</v>
      </c>
      <c r="H97" s="133">
        <v>130</v>
      </c>
      <c r="I97" s="133">
        <v>0</v>
      </c>
      <c r="J97" s="133">
        <v>252</v>
      </c>
      <c r="K97" s="133">
        <v>101</v>
      </c>
      <c r="L97" s="133">
        <v>57</v>
      </c>
      <c r="M97" s="133">
        <v>271</v>
      </c>
      <c r="N97" s="133">
        <v>165</v>
      </c>
      <c r="O97" s="133">
        <v>114</v>
      </c>
      <c r="P97" s="133">
        <v>225</v>
      </c>
      <c r="Q97" s="57">
        <v>1732</v>
      </c>
      <c r="R97" s="63"/>
    </row>
    <row r="98" spans="2:18" x14ac:dyDescent="0.2">
      <c r="B98" s="67" t="s">
        <v>246</v>
      </c>
      <c r="C98" s="133">
        <v>0</v>
      </c>
      <c r="D98" s="133">
        <v>237</v>
      </c>
      <c r="E98" s="133">
        <v>0</v>
      </c>
      <c r="F98" s="133">
        <v>26</v>
      </c>
      <c r="G98" s="133">
        <v>0</v>
      </c>
      <c r="H98" s="133">
        <v>76</v>
      </c>
      <c r="I98" s="133">
        <v>227</v>
      </c>
      <c r="J98" s="133">
        <v>0</v>
      </c>
      <c r="K98" s="133">
        <v>2</v>
      </c>
      <c r="L98" s="133">
        <v>15</v>
      </c>
      <c r="M98" s="133">
        <v>436</v>
      </c>
      <c r="N98" s="133">
        <v>0</v>
      </c>
      <c r="O98" s="133">
        <v>479</v>
      </c>
      <c r="P98" s="133">
        <v>0</v>
      </c>
      <c r="Q98" s="57">
        <v>1498</v>
      </c>
      <c r="R98" s="63"/>
    </row>
    <row r="99" spans="2:18" x14ac:dyDescent="0.2">
      <c r="B99" s="67" t="s">
        <v>252</v>
      </c>
      <c r="C99" s="133">
        <v>18</v>
      </c>
      <c r="D99" s="133">
        <v>83</v>
      </c>
      <c r="E99" s="133">
        <v>37</v>
      </c>
      <c r="F99" s="133">
        <v>274</v>
      </c>
      <c r="G99" s="133">
        <v>0</v>
      </c>
      <c r="H99" s="133">
        <v>61</v>
      </c>
      <c r="I99" s="133">
        <v>70</v>
      </c>
      <c r="J99" s="133">
        <v>11</v>
      </c>
      <c r="K99" s="133">
        <v>19</v>
      </c>
      <c r="L99" s="133">
        <v>148</v>
      </c>
      <c r="M99" s="133">
        <v>0</v>
      </c>
      <c r="N99" s="133">
        <v>14</v>
      </c>
      <c r="O99" s="133">
        <v>0</v>
      </c>
      <c r="P99" s="133">
        <v>322</v>
      </c>
      <c r="Q99" s="57">
        <v>1057</v>
      </c>
      <c r="R99" s="63"/>
    </row>
    <row r="100" spans="2:18" x14ac:dyDescent="0.2">
      <c r="B100" s="67" t="s">
        <v>250</v>
      </c>
      <c r="C100" s="133">
        <v>47</v>
      </c>
      <c r="D100" s="133">
        <v>35</v>
      </c>
      <c r="E100" s="133">
        <v>0</v>
      </c>
      <c r="F100" s="133">
        <v>14</v>
      </c>
      <c r="G100" s="133">
        <v>91</v>
      </c>
      <c r="H100" s="133">
        <v>21</v>
      </c>
      <c r="I100" s="133">
        <v>64</v>
      </c>
      <c r="J100" s="133">
        <v>86</v>
      </c>
      <c r="K100" s="133">
        <v>25</v>
      </c>
      <c r="L100" s="133">
        <v>19</v>
      </c>
      <c r="M100" s="133">
        <v>76</v>
      </c>
      <c r="N100" s="133">
        <v>147</v>
      </c>
      <c r="O100" s="133">
        <v>168</v>
      </c>
      <c r="P100" s="133">
        <v>208</v>
      </c>
      <c r="Q100" s="57">
        <v>1001</v>
      </c>
      <c r="R100" s="63"/>
    </row>
    <row r="101" spans="2:18" x14ac:dyDescent="0.2">
      <c r="B101" s="67" t="s">
        <v>248</v>
      </c>
      <c r="C101" s="133">
        <v>61</v>
      </c>
      <c r="D101" s="133">
        <v>46</v>
      </c>
      <c r="E101" s="133">
        <v>5</v>
      </c>
      <c r="F101" s="133">
        <v>53</v>
      </c>
      <c r="G101" s="133">
        <v>59</v>
      </c>
      <c r="H101" s="133">
        <v>33</v>
      </c>
      <c r="I101" s="133">
        <v>47</v>
      </c>
      <c r="J101" s="133">
        <v>40</v>
      </c>
      <c r="K101" s="133">
        <v>30</v>
      </c>
      <c r="L101" s="133">
        <v>13</v>
      </c>
      <c r="M101" s="133">
        <v>145</v>
      </c>
      <c r="N101" s="133">
        <v>69</v>
      </c>
      <c r="O101" s="133">
        <v>118</v>
      </c>
      <c r="P101" s="133">
        <v>229</v>
      </c>
      <c r="Q101" s="57">
        <v>948</v>
      </c>
      <c r="R101" s="63"/>
    </row>
    <row r="102" spans="2:18" x14ac:dyDescent="0.2">
      <c r="B102" s="67" t="s">
        <v>254</v>
      </c>
      <c r="C102" s="133">
        <v>17</v>
      </c>
      <c r="D102" s="133">
        <v>46</v>
      </c>
      <c r="E102" s="133">
        <v>0</v>
      </c>
      <c r="F102" s="133">
        <v>58</v>
      </c>
      <c r="G102" s="133">
        <v>6</v>
      </c>
      <c r="H102" s="133">
        <v>0</v>
      </c>
      <c r="I102" s="133">
        <v>190</v>
      </c>
      <c r="J102" s="133">
        <v>0</v>
      </c>
      <c r="K102" s="133">
        <v>1</v>
      </c>
      <c r="L102" s="133">
        <v>0</v>
      </c>
      <c r="M102" s="133">
        <v>211</v>
      </c>
      <c r="N102" s="133">
        <v>95</v>
      </c>
      <c r="O102" s="133">
        <v>112</v>
      </c>
      <c r="P102" s="133">
        <v>0</v>
      </c>
      <c r="Q102" s="57">
        <v>736</v>
      </c>
      <c r="R102" s="63"/>
    </row>
    <row r="103" spans="2:18" x14ac:dyDescent="0.2">
      <c r="B103" s="67" t="s">
        <v>256</v>
      </c>
      <c r="C103" s="133">
        <v>58</v>
      </c>
      <c r="D103" s="133">
        <v>125</v>
      </c>
      <c r="E103" s="133">
        <v>0</v>
      </c>
      <c r="F103" s="133">
        <v>0</v>
      </c>
      <c r="G103" s="133">
        <v>0</v>
      </c>
      <c r="H103" s="133">
        <v>0</v>
      </c>
      <c r="I103" s="133">
        <v>29</v>
      </c>
      <c r="J103" s="133">
        <v>0</v>
      </c>
      <c r="K103" s="133">
        <v>0</v>
      </c>
      <c r="L103" s="133">
        <v>0</v>
      </c>
      <c r="M103" s="133">
        <v>0</v>
      </c>
      <c r="N103" s="133">
        <v>217</v>
      </c>
      <c r="O103" s="133">
        <v>104</v>
      </c>
      <c r="P103" s="133">
        <v>17</v>
      </c>
      <c r="Q103" s="57">
        <v>550</v>
      </c>
      <c r="R103" s="63"/>
    </row>
    <row r="104" spans="2:18" x14ac:dyDescent="0.2">
      <c r="B104" s="67" t="s">
        <v>258</v>
      </c>
      <c r="C104" s="133">
        <v>135</v>
      </c>
      <c r="D104" s="133">
        <v>95</v>
      </c>
      <c r="E104" s="133">
        <v>0</v>
      </c>
      <c r="F104" s="133">
        <v>1</v>
      </c>
      <c r="G104" s="133">
        <v>12</v>
      </c>
      <c r="H104" s="133">
        <v>0</v>
      </c>
      <c r="I104" s="133">
        <v>28</v>
      </c>
      <c r="J104" s="133">
        <v>15</v>
      </c>
      <c r="K104" s="133">
        <v>4</v>
      </c>
      <c r="L104" s="133">
        <v>1</v>
      </c>
      <c r="M104" s="133">
        <v>59</v>
      </c>
      <c r="N104" s="133">
        <v>33</v>
      </c>
      <c r="O104" s="133">
        <v>27</v>
      </c>
      <c r="P104" s="133">
        <v>81</v>
      </c>
      <c r="Q104" s="57">
        <v>491</v>
      </c>
      <c r="R104" s="63"/>
    </row>
    <row r="105" spans="2:18" x14ac:dyDescent="0.2">
      <c r="B105" s="67" t="s">
        <v>262</v>
      </c>
      <c r="C105" s="133">
        <v>0</v>
      </c>
      <c r="D105" s="133">
        <v>112</v>
      </c>
      <c r="E105" s="133">
        <v>0</v>
      </c>
      <c r="F105" s="133">
        <v>15</v>
      </c>
      <c r="G105" s="133">
        <v>0</v>
      </c>
      <c r="H105" s="133">
        <v>10</v>
      </c>
      <c r="I105" s="133">
        <v>0</v>
      </c>
      <c r="J105" s="133">
        <v>98</v>
      </c>
      <c r="K105" s="133">
        <v>0</v>
      </c>
      <c r="L105" s="133">
        <v>53</v>
      </c>
      <c r="M105" s="133">
        <v>0</v>
      </c>
      <c r="N105" s="133">
        <v>59</v>
      </c>
      <c r="O105" s="133">
        <v>0</v>
      </c>
      <c r="P105" s="133">
        <v>0</v>
      </c>
      <c r="Q105" s="57">
        <v>347</v>
      </c>
      <c r="R105" s="63"/>
    </row>
    <row r="106" spans="2:18" x14ac:dyDescent="0.2">
      <c r="B106" s="67" t="s">
        <v>264</v>
      </c>
      <c r="C106" s="133">
        <v>0</v>
      </c>
      <c r="D106" s="133">
        <v>0</v>
      </c>
      <c r="E106" s="133">
        <v>0</v>
      </c>
      <c r="F106" s="133">
        <v>0</v>
      </c>
      <c r="G106" s="133">
        <v>0</v>
      </c>
      <c r="H106" s="133">
        <v>0</v>
      </c>
      <c r="I106" s="133">
        <v>190</v>
      </c>
      <c r="J106" s="133">
        <v>0</v>
      </c>
      <c r="K106" s="133">
        <v>0</v>
      </c>
      <c r="L106" s="133">
        <v>0</v>
      </c>
      <c r="M106" s="133">
        <v>0</v>
      </c>
      <c r="N106" s="133">
        <v>0</v>
      </c>
      <c r="O106" s="133">
        <v>0</v>
      </c>
      <c r="P106" s="133">
        <v>0</v>
      </c>
      <c r="Q106" s="57">
        <v>190</v>
      </c>
      <c r="R106" s="63"/>
    </row>
    <row r="107" spans="2:18" x14ac:dyDescent="0.2">
      <c r="B107" s="67" t="s">
        <v>266</v>
      </c>
      <c r="C107" s="133">
        <v>0</v>
      </c>
      <c r="D107" s="133">
        <v>0</v>
      </c>
      <c r="E107" s="133">
        <v>0</v>
      </c>
      <c r="F107" s="133">
        <v>0</v>
      </c>
      <c r="G107" s="133">
        <v>0</v>
      </c>
      <c r="H107" s="133">
        <v>0</v>
      </c>
      <c r="I107" s="133">
        <v>186</v>
      </c>
      <c r="J107" s="133">
        <v>0</v>
      </c>
      <c r="K107" s="133">
        <v>0</v>
      </c>
      <c r="L107" s="133">
        <v>0</v>
      </c>
      <c r="M107" s="133">
        <v>0</v>
      </c>
      <c r="N107" s="133">
        <v>0</v>
      </c>
      <c r="O107" s="133">
        <v>0</v>
      </c>
      <c r="P107" s="133">
        <v>0</v>
      </c>
      <c r="Q107" s="57">
        <v>186</v>
      </c>
      <c r="R107" s="63"/>
    </row>
    <row r="108" spans="2:18" x14ac:dyDescent="0.2">
      <c r="B108" s="67" t="s">
        <v>270</v>
      </c>
      <c r="C108" s="133">
        <v>0</v>
      </c>
      <c r="D108" s="133">
        <v>0</v>
      </c>
      <c r="E108" s="133">
        <v>0</v>
      </c>
      <c r="F108" s="133">
        <v>0</v>
      </c>
      <c r="G108" s="133">
        <v>135</v>
      </c>
      <c r="H108" s="133">
        <v>0</v>
      </c>
      <c r="I108" s="133">
        <v>0</v>
      </c>
      <c r="J108" s="133">
        <v>0</v>
      </c>
      <c r="K108" s="133">
        <v>0</v>
      </c>
      <c r="L108" s="133">
        <v>0</v>
      </c>
      <c r="M108" s="133">
        <v>0</v>
      </c>
      <c r="N108" s="133">
        <v>0</v>
      </c>
      <c r="O108" s="133">
        <v>0</v>
      </c>
      <c r="P108" s="133">
        <v>0</v>
      </c>
      <c r="Q108" s="57">
        <v>135</v>
      </c>
      <c r="R108" s="63"/>
    </row>
    <row r="109" spans="2:18" x14ac:dyDescent="0.2">
      <c r="B109" s="67" t="s">
        <v>268</v>
      </c>
      <c r="C109" s="133">
        <v>14</v>
      </c>
      <c r="D109" s="133">
        <v>0</v>
      </c>
      <c r="E109" s="133">
        <v>0</v>
      </c>
      <c r="F109" s="133">
        <v>3</v>
      </c>
      <c r="G109" s="133">
        <v>10</v>
      </c>
      <c r="H109" s="133">
        <v>0</v>
      </c>
      <c r="I109" s="133">
        <v>17</v>
      </c>
      <c r="J109" s="133">
        <v>11</v>
      </c>
      <c r="K109" s="133">
        <v>0</v>
      </c>
      <c r="L109" s="133">
        <v>2</v>
      </c>
      <c r="M109" s="133">
        <v>17</v>
      </c>
      <c r="N109" s="133">
        <v>0</v>
      </c>
      <c r="O109" s="133">
        <v>14</v>
      </c>
      <c r="P109" s="133">
        <v>29</v>
      </c>
      <c r="Q109" s="57">
        <v>117</v>
      </c>
      <c r="R109" s="63"/>
    </row>
    <row r="110" spans="2:18" x14ac:dyDescent="0.2">
      <c r="B110" s="67" t="s">
        <v>274</v>
      </c>
      <c r="C110" s="133">
        <v>0</v>
      </c>
      <c r="D110" s="133">
        <v>0</v>
      </c>
      <c r="E110" s="133">
        <v>0</v>
      </c>
      <c r="F110" s="133">
        <v>0</v>
      </c>
      <c r="G110" s="133">
        <v>0</v>
      </c>
      <c r="H110" s="133">
        <v>0</v>
      </c>
      <c r="I110" s="133">
        <v>18</v>
      </c>
      <c r="J110" s="133">
        <v>5</v>
      </c>
      <c r="K110" s="133">
        <v>0</v>
      </c>
      <c r="L110" s="133">
        <v>0</v>
      </c>
      <c r="M110" s="133">
        <v>37</v>
      </c>
      <c r="N110" s="133">
        <v>0</v>
      </c>
      <c r="O110" s="133">
        <v>0</v>
      </c>
      <c r="P110" s="133">
        <v>29</v>
      </c>
      <c r="Q110" s="57">
        <v>89</v>
      </c>
      <c r="R110" s="63"/>
    </row>
    <row r="111" spans="2:18" x14ac:dyDescent="0.2">
      <c r="B111" s="67" t="s">
        <v>276</v>
      </c>
      <c r="C111" s="133">
        <v>0</v>
      </c>
      <c r="D111" s="133">
        <v>0</v>
      </c>
      <c r="E111" s="133">
        <v>0</v>
      </c>
      <c r="F111" s="133">
        <v>0</v>
      </c>
      <c r="G111" s="133">
        <v>0</v>
      </c>
      <c r="H111" s="133">
        <v>0</v>
      </c>
      <c r="I111" s="133">
        <v>22</v>
      </c>
      <c r="J111" s="133">
        <v>0</v>
      </c>
      <c r="K111" s="133">
        <v>0</v>
      </c>
      <c r="L111" s="133">
        <v>0</v>
      </c>
      <c r="M111" s="133">
        <v>0</v>
      </c>
      <c r="N111" s="133">
        <v>0</v>
      </c>
      <c r="O111" s="133">
        <v>0</v>
      </c>
      <c r="P111" s="133">
        <v>54</v>
      </c>
      <c r="Q111" s="57">
        <v>76</v>
      </c>
      <c r="R111" s="63"/>
    </row>
    <row r="112" spans="2:18" x14ac:dyDescent="0.2">
      <c r="B112" s="67" t="s">
        <v>272</v>
      </c>
      <c r="C112" s="133">
        <v>0</v>
      </c>
      <c r="D112" s="133">
        <v>31</v>
      </c>
      <c r="E112" s="133">
        <v>0</v>
      </c>
      <c r="F112" s="133">
        <v>33</v>
      </c>
      <c r="G112" s="133">
        <v>0</v>
      </c>
      <c r="H112" s="133">
        <v>0</v>
      </c>
      <c r="I112" s="133">
        <v>0</v>
      </c>
      <c r="J112" s="133">
        <v>0</v>
      </c>
      <c r="K112" s="133">
        <v>0</v>
      </c>
      <c r="L112" s="133">
        <v>0</v>
      </c>
      <c r="M112" s="133">
        <v>0</v>
      </c>
      <c r="N112" s="133">
        <v>0</v>
      </c>
      <c r="O112" s="133">
        <v>0</v>
      </c>
      <c r="P112" s="133">
        <v>0</v>
      </c>
      <c r="Q112" s="57">
        <v>64</v>
      </c>
      <c r="R112" s="63"/>
    </row>
    <row r="113" spans="2:18" x14ac:dyDescent="0.2">
      <c r="B113" s="55" t="s">
        <v>260</v>
      </c>
      <c r="C113" s="56">
        <v>0</v>
      </c>
      <c r="D113" s="56">
        <v>0</v>
      </c>
      <c r="E113" s="56">
        <v>0</v>
      </c>
      <c r="F113" s="56">
        <v>0</v>
      </c>
      <c r="G113" s="56">
        <v>0</v>
      </c>
      <c r="H113" s="56">
        <v>0</v>
      </c>
      <c r="I113" s="56">
        <v>0</v>
      </c>
      <c r="J113" s="56">
        <v>32</v>
      </c>
      <c r="K113" s="56">
        <v>0</v>
      </c>
      <c r="L113" s="56">
        <v>0</v>
      </c>
      <c r="M113" s="56">
        <v>0</v>
      </c>
      <c r="N113" s="56">
        <v>0</v>
      </c>
      <c r="O113" s="56">
        <v>0</v>
      </c>
      <c r="P113" s="56">
        <v>0</v>
      </c>
      <c r="Q113" s="57">
        <v>32</v>
      </c>
      <c r="R113" s="63"/>
    </row>
    <row r="114" spans="2:18" x14ac:dyDescent="0.2">
      <c r="B114" s="58" t="s">
        <v>280</v>
      </c>
      <c r="C114" s="59">
        <v>0</v>
      </c>
      <c r="D114" s="59">
        <v>0</v>
      </c>
      <c r="E114" s="59">
        <v>0</v>
      </c>
      <c r="F114" s="59">
        <v>0</v>
      </c>
      <c r="G114" s="59">
        <v>0</v>
      </c>
      <c r="H114" s="59">
        <v>0</v>
      </c>
      <c r="I114" s="59">
        <v>9</v>
      </c>
      <c r="J114" s="59">
        <v>0</v>
      </c>
      <c r="K114" s="59">
        <v>0</v>
      </c>
      <c r="L114" s="59">
        <v>0</v>
      </c>
      <c r="M114" s="59">
        <v>0</v>
      </c>
      <c r="N114" s="59">
        <v>0</v>
      </c>
      <c r="O114" s="59">
        <v>0</v>
      </c>
      <c r="P114" s="59">
        <v>0</v>
      </c>
      <c r="Q114" s="60">
        <v>9</v>
      </c>
      <c r="R114" s="63"/>
    </row>
    <row r="115" spans="2:18" x14ac:dyDescent="0.2">
      <c r="B115" s="58" t="s">
        <v>278</v>
      </c>
      <c r="C115" s="59">
        <v>0</v>
      </c>
      <c r="D115" s="59">
        <v>0</v>
      </c>
      <c r="E115" s="59">
        <v>0</v>
      </c>
      <c r="F115" s="59">
        <v>0</v>
      </c>
      <c r="G115" s="59">
        <v>0</v>
      </c>
      <c r="H115" s="59">
        <v>2</v>
      </c>
      <c r="I115" s="59">
        <v>0</v>
      </c>
      <c r="J115" s="59">
        <v>0</v>
      </c>
      <c r="K115" s="59">
        <v>0</v>
      </c>
      <c r="L115" s="59">
        <v>0</v>
      </c>
      <c r="M115" s="59">
        <v>0</v>
      </c>
      <c r="N115" s="59">
        <v>0</v>
      </c>
      <c r="O115" s="59">
        <v>0</v>
      </c>
      <c r="P115" s="59">
        <v>0</v>
      </c>
      <c r="Q115" s="60">
        <v>2</v>
      </c>
      <c r="R115" s="63"/>
    </row>
    <row r="116" spans="2:18" x14ac:dyDescent="0.2">
      <c r="B116" s="58" t="s">
        <v>282</v>
      </c>
      <c r="C116" s="59">
        <v>1084</v>
      </c>
      <c r="D116" s="59">
        <v>76</v>
      </c>
      <c r="E116" s="59">
        <v>57</v>
      </c>
      <c r="F116" s="59">
        <v>99</v>
      </c>
      <c r="G116" s="59">
        <v>398</v>
      </c>
      <c r="H116" s="59">
        <v>98</v>
      </c>
      <c r="I116" s="59">
        <v>614</v>
      </c>
      <c r="J116" s="59">
        <v>474</v>
      </c>
      <c r="K116" s="59">
        <v>129</v>
      </c>
      <c r="L116" s="59">
        <v>136</v>
      </c>
      <c r="M116" s="59">
        <v>340</v>
      </c>
      <c r="N116" s="59">
        <v>897</v>
      </c>
      <c r="O116" s="59">
        <v>418</v>
      </c>
      <c r="P116" s="59">
        <v>1383</v>
      </c>
      <c r="Q116" s="60">
        <v>6203</v>
      </c>
      <c r="R116" s="63"/>
    </row>
    <row r="117" spans="2:18" x14ac:dyDescent="0.2">
      <c r="B117" s="58" t="s">
        <v>284</v>
      </c>
      <c r="C117" s="59">
        <v>0</v>
      </c>
      <c r="D117" s="59">
        <v>9</v>
      </c>
      <c r="E117" s="59">
        <v>29</v>
      </c>
      <c r="F117" s="59">
        <v>0</v>
      </c>
      <c r="G117" s="59">
        <v>0</v>
      </c>
      <c r="H117" s="59">
        <v>0</v>
      </c>
      <c r="I117" s="59">
        <v>119</v>
      </c>
      <c r="J117" s="59">
        <v>0</v>
      </c>
      <c r="K117" s="59">
        <v>0</v>
      </c>
      <c r="L117" s="59">
        <v>0</v>
      </c>
      <c r="M117" s="59">
        <v>0</v>
      </c>
      <c r="N117" s="59">
        <v>0</v>
      </c>
      <c r="O117" s="59">
        <v>0</v>
      </c>
      <c r="P117" s="59">
        <v>0</v>
      </c>
      <c r="Q117" s="60">
        <v>157</v>
      </c>
      <c r="R117" s="63"/>
    </row>
    <row r="118" spans="2:18" ht="14.25" customHeight="1" x14ac:dyDescent="0.2">
      <c r="B118" s="45" t="s">
        <v>36</v>
      </c>
      <c r="C118" s="52">
        <f>SUBTOTAL(109,'Table 9'!$C$84:$C$117)</f>
        <v>7667</v>
      </c>
      <c r="D118" s="52">
        <f>SUBTOTAL(109,'Table 9'!$D$84:$D$117)</f>
        <v>4766</v>
      </c>
      <c r="E118" s="52">
        <f>SUBTOTAL(109,'Table 9'!$E$84:$E$117)</f>
        <v>618</v>
      </c>
      <c r="F118" s="52">
        <f>SUBTOTAL(109,'Table 9'!$F$84:$F$117)</f>
        <v>3648</v>
      </c>
      <c r="G118" s="52">
        <f>SUBTOTAL(109,'Table 9'!$G$84:$G$117)</f>
        <v>5338</v>
      </c>
      <c r="H118" s="52">
        <f>SUBTOTAL(109,'Table 9'!$H$84:$H$117)</f>
        <v>3244</v>
      </c>
      <c r="I118" s="52">
        <f>SUBTOTAL(109,'Table 9'!$I$84:$I$117)</f>
        <v>8567</v>
      </c>
      <c r="J118" s="52">
        <f>SUBTOTAL(109,'Table 9'!$J$84:$J$117)</f>
        <v>6862</v>
      </c>
      <c r="K118" s="52">
        <f>SUBTOTAL(109,'Table 9'!$K$84:$K$117)</f>
        <v>2687</v>
      </c>
      <c r="L118" s="52">
        <f>SUBTOTAL(109,'Table 9'!$L$84:$L$117)</f>
        <v>1585</v>
      </c>
      <c r="M118" s="52">
        <f>SUBTOTAL(109,'Table 9'!$M$84:$M$117)</f>
        <v>6630</v>
      </c>
      <c r="N118" s="52">
        <f>SUBTOTAL(109,'Table 9'!$N$84:$N$117)</f>
        <v>5132</v>
      </c>
      <c r="O118" s="52">
        <f>SUBTOTAL(109,'Table 9'!$O$84:$O$117)</f>
        <v>7395</v>
      </c>
      <c r="P118" s="52">
        <f>SUBTOTAL(109,'Table 9'!$P$84:$P$117)</f>
        <v>14368</v>
      </c>
      <c r="Q118" s="52">
        <f>SUBTOTAL(109,'Table 9'!$Q$84:$Q$117)</f>
        <v>78507</v>
      </c>
      <c r="R118" s="63"/>
    </row>
    <row r="119" spans="2:18" x14ac:dyDescent="0.2"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63"/>
    </row>
    <row r="120" spans="2:18" x14ac:dyDescent="0.2">
      <c r="B120" s="178" t="s">
        <v>285</v>
      </c>
      <c r="C120" s="178"/>
      <c r="D120" s="178"/>
      <c r="E120" s="178"/>
      <c r="F120" s="178"/>
      <c r="G120" s="178"/>
      <c r="H120" s="178"/>
      <c r="I120" s="178"/>
      <c r="J120" s="178"/>
      <c r="K120" s="178"/>
      <c r="L120" s="178"/>
      <c r="M120" s="178"/>
      <c r="N120" s="178"/>
      <c r="O120" s="178"/>
      <c r="P120" s="178"/>
      <c r="Q120" s="178"/>
      <c r="R120" s="64"/>
    </row>
    <row r="121" spans="2:18" x14ac:dyDescent="0.2">
      <c r="B121" s="15" t="s">
        <v>23</v>
      </c>
      <c r="C121" s="19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7"/>
      <c r="R121" s="103"/>
    </row>
    <row r="122" spans="2:18" x14ac:dyDescent="0.2">
      <c r="B122" s="15" t="s">
        <v>24</v>
      </c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00"/>
    </row>
    <row r="123" spans="2:18" x14ac:dyDescent="0.2">
      <c r="B123" s="15" t="s">
        <v>25</v>
      </c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37"/>
    </row>
    <row r="124" spans="2:18" x14ac:dyDescent="0.2"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9"/>
    </row>
  </sheetData>
  <mergeCells count="8">
    <mergeCell ref="B120:Q120"/>
    <mergeCell ref="B82:Q82"/>
    <mergeCell ref="B46:Q46"/>
    <mergeCell ref="B1:Q1"/>
    <mergeCell ref="B3:Q3"/>
    <mergeCell ref="B41:Q41"/>
    <mergeCell ref="B2:Q2"/>
    <mergeCell ref="B77:Q77"/>
  </mergeCells>
  <printOptions horizontalCentered="1"/>
  <pageMargins left="0.5" right="0.5" top="1" bottom="0.5" header="0.3" footer="0.3"/>
  <pageSetup scale="52" fitToHeight="0" orientation="portrait" r:id="rId1"/>
  <headerFooter>
    <oddHeader>&amp;L&amp;"Arial,Regular"&amp;10Pennsylvania's State System of Higher Education | &amp;D
Office of Educational Intelligence | Page &amp;P of &amp;N</oddHeader>
  </headerFooter>
  <rowBreaks count="1" manualBreakCount="1">
    <brk id="81" min="1" max="1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R Document" ma:contentTypeID="0x010100CA51CD16A69D804A9990439F61B1D43E0015F258F8E1D91347A78C11B159B1BB61" ma:contentTypeVersion="8" ma:contentTypeDescription="" ma:contentTypeScope="" ma:versionID="c7763771a5dc06aecbe922898ef117f1">
  <xsd:schema xmlns:xsd="http://www.w3.org/2001/XMLSchema" xmlns:xs="http://www.w3.org/2001/XMLSchema" xmlns:p="http://schemas.microsoft.com/office/2006/metadata/properties" xmlns:ns2="289e8682-4a2e-49d3-b27e-bd09c30b60b3" xmlns:ns3="http://schemas.microsoft.com/sharepoint/v4" targetNamespace="http://schemas.microsoft.com/office/2006/metadata/properties" ma:root="true" ma:fieldsID="786f7884181beaa5d6e2d8dcd6f7dbb3" ns2:_="" ns3:_="">
    <xsd:import namespace="289e8682-4a2e-49d3-b27e-bd09c30b60b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d33d7302b534273855ea8c96e87d70a" minOccurs="0"/>
                <xsd:element ref="ns2:TaxCatchAll" minOccurs="0"/>
                <xsd:element ref="ns2:TaxCatchAllLabel" minOccurs="0"/>
                <xsd:element ref="ns2:g51aa121d5f843c8a970b6f1fe4ccd12" minOccurs="0"/>
                <xsd:element ref="ns2:k6d27740e3fe424b84f15ed967281acd" minOccurs="0"/>
                <xsd:element ref="ns2:k350a5c9a32242ba830b2f318466d1c7" minOccurs="0"/>
                <xsd:element ref="ns2:d690886bcdfd4f3da9124d9de8f37953" minOccurs="0"/>
                <xsd:element ref="ns2:a62fc4386e3e4adcaa05354e734c2df0" minOccurs="0"/>
                <xsd:element ref="ns2:m703d6639e7547d8b4629e84279f8be5" minOccurs="0"/>
                <xsd:element ref="ns3:IconOverlay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9e8682-4a2e-49d3-b27e-bd09c30b60b3" elementFormDefault="qualified">
    <xsd:import namespace="http://schemas.microsoft.com/office/2006/documentManagement/types"/>
    <xsd:import namespace="http://schemas.microsoft.com/office/infopath/2007/PartnerControls"/>
    <xsd:element name="od33d7302b534273855ea8c96e87d70a" ma:index="8" nillable="true" ma:taxonomy="true" ma:internalName="od33d7302b534273855ea8c96e87d70a" ma:taxonomyFieldName="AcademicYear" ma:displayName="Academic Year" ma:default="" ma:fieldId="{8d33d730-2b53-4273-855e-a8c96e87d70a}" ma:sspId="298feb1e-14a0-460d-80e1-aed7b3ee0dd3" ma:termSetId="c1e2b13c-c51f-424d-a1fd-ae5123cb6b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42bfad53-09a2-4d1f-b33d-ce93c8e61b7a}" ma:internalName="TaxCatchAll" ma:showField="CatchAllData" ma:web="289e8682-4a2e-49d3-b27e-bd09c30b60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42bfad53-09a2-4d1f-b33d-ce93c8e61b7a}" ma:internalName="TaxCatchAllLabel" ma:readOnly="true" ma:showField="CatchAllDataLabel" ma:web="289e8682-4a2e-49d3-b27e-bd09c30b60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51aa121d5f843c8a970b6f1fe4ccd12" ma:index="12" nillable="true" ma:taxonomy="true" ma:internalName="g51aa121d5f843c8a970b6f1fe4ccd12" ma:taxonomyFieldName="AcademicTerm" ma:displayName="Academic Term" ma:default="" ma:fieldId="{051aa121-d5f8-43c8-a970-b6f1fe4ccd12}" ma:sspId="298feb1e-14a0-460d-80e1-aed7b3ee0dd3" ma:termSetId="7cafb764-5c40-44e0-9b76-2428e8200e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6d27740e3fe424b84f15ed967281acd" ma:index="14" nillable="true" ma:taxonomy="true" ma:internalName="k6d27740e3fe424b84f15ed967281acd" ma:taxonomyFieldName="University" ma:displayName="University" ma:default="" ma:fieldId="{46d27740-e3fe-424b-84f1-5ed967281acd}" ma:sspId="298feb1e-14a0-460d-80e1-aed7b3ee0dd3" ma:termSetId="fa3b3715-5cc0-4d7f-a4ba-e50c08d3010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350a5c9a32242ba830b2f318466d1c7" ma:index="16" nillable="true" ma:taxonomy="true" ma:internalName="k350a5c9a32242ba830b2f318466d1c7" ma:taxonomyFieldName="Quarters" ma:displayName="Quarter" ma:default="" ma:fieldId="{4350a5c9-a322-42ba-830b-2f318466d1c7}" ma:sspId="298feb1e-14a0-460d-80e1-aed7b3ee0dd3" ma:termSetId="a35df924-76c8-43d8-97a4-e9367ca891d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690886bcdfd4f3da9124d9de8f37953" ma:index="18" nillable="true" ma:taxonomy="true" ma:internalName="d690886bcdfd4f3da9124d9de8f37953" ma:taxonomyFieldName="ItemType" ma:displayName="Item Type" ma:default="" ma:fieldId="{d690886b-cdfd-4f3d-a912-4d9de8f37953}" ma:sspId="298feb1e-14a0-460d-80e1-aed7b3ee0dd3" ma:termSetId="36d2f576-dc07-4e6e-a523-b1e0674d4ec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62fc4386e3e4adcaa05354e734c2df0" ma:index="20" nillable="true" ma:taxonomy="true" ma:internalName="a62fc4386e3e4adcaa05354e734c2df0" ma:taxonomyFieldName="Month" ma:displayName="Month" ma:default="" ma:fieldId="{a62fc438-6e3e-4adc-aa05-354e734c2df0}" ma:sspId="298feb1e-14a0-460d-80e1-aed7b3ee0dd3" ma:termSetId="471e1875-64aa-45ab-bbca-0a9a0c46fa1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703d6639e7547d8b4629e84279f8be5" ma:index="22" nillable="true" ma:taxonomy="true" ma:internalName="m703d6639e7547d8b4629e84279f8be5" ma:taxonomyFieldName="Year" ma:displayName="Year" ma:default="" ma:fieldId="{6703d663-9e75-47d8-b462-9e84279f8be5}" ma:sspId="298feb1e-14a0-460d-80e1-aed7b3ee0dd3" ma:termSetId="d978fa00-ca09-40dc-8ffe-07cce2ae29c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4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51aa121d5f843c8a970b6f1fe4ccd12 xmlns="289e8682-4a2e-49d3-b27e-bd09c30b60b3">
      <Terms xmlns="http://schemas.microsoft.com/office/infopath/2007/PartnerControls"/>
    </g51aa121d5f843c8a970b6f1fe4ccd12>
    <od33d7302b534273855ea8c96e87d70a xmlns="289e8682-4a2e-49d3-b27e-bd09c30b60b3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2019-2020</TermName>
          <TermId xmlns="http://schemas.microsoft.com/office/infopath/2007/PartnerControls">49313bf1-e025-434f-b642-514aba35c011</TermId>
        </TermInfo>
      </Terms>
    </od33d7302b534273855ea8c96e87d70a>
    <a62fc4386e3e4adcaa05354e734c2df0 xmlns="289e8682-4a2e-49d3-b27e-bd09c30b60b3">
      <Terms xmlns="http://schemas.microsoft.com/office/infopath/2007/PartnerControls"/>
    </a62fc4386e3e4adcaa05354e734c2df0>
    <d690886bcdfd4f3da9124d9de8f37953 xmlns="289e8682-4a2e-49d3-b27e-bd09c30b60b3">
      <Terms xmlns="http://schemas.microsoft.com/office/infopath/2007/PartnerControls"/>
    </d690886bcdfd4f3da9124d9de8f37953>
    <k6d27740e3fe424b84f15ed967281acd xmlns="289e8682-4a2e-49d3-b27e-bd09c30b60b3">
      <Terms xmlns="http://schemas.microsoft.com/office/infopath/2007/PartnerControls"/>
    </k6d27740e3fe424b84f15ed967281acd>
    <TaxCatchAll xmlns="289e8682-4a2e-49d3-b27e-bd09c30b60b3">
      <Value>46</Value>
    </TaxCatchAll>
    <k350a5c9a32242ba830b2f318466d1c7 xmlns="289e8682-4a2e-49d3-b27e-bd09c30b60b3">
      <Terms xmlns="http://schemas.microsoft.com/office/infopath/2007/PartnerControls"/>
    </k350a5c9a32242ba830b2f318466d1c7>
    <m703d6639e7547d8b4629e84279f8be5 xmlns="289e8682-4a2e-49d3-b27e-bd09c30b60b3">
      <Terms xmlns="http://schemas.microsoft.com/office/infopath/2007/PartnerControls"/>
    </m703d6639e7547d8b4629e84279f8be5>
    <IconOverlay xmlns="http://schemas.microsoft.com/sharepoint/v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E1640B-4EDD-486B-A466-E55A15B9F7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9e8682-4a2e-49d3-b27e-bd09c30b60b3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6BCE5AB-9331-4B55-9D8A-4A01A2BE3910}">
  <ds:schemaRefs>
    <ds:schemaRef ds:uri="289e8682-4a2e-49d3-b27e-bd09c30b60b3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sharepoint/v4"/>
    <ds:schemaRef ds:uri="http://www.w3.org/XML/1998/namespace"/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B186222-45E3-4E1A-93EF-EBDD586375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14</vt:i4>
      </vt:variant>
    </vt:vector>
  </HeadingPairs>
  <TitlesOfParts>
    <vt:vector size="25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9 additional</vt:lpstr>
      <vt:lpstr>Parameters</vt:lpstr>
      <vt:lpstr>'Table 1'!Print_Area</vt:lpstr>
      <vt:lpstr>'Table 2'!Print_Area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  <vt:lpstr>'Table 9 additional'!Print_Area</vt:lpstr>
      <vt:lpstr>'Table 2'!Print_Titles</vt:lpstr>
      <vt:lpstr>'Table 6'!Print_Titles</vt:lpstr>
      <vt:lpstr>'Table 9'!Print_Titles</vt:lpstr>
      <vt:lpstr>'Table 9 additional'!Print_Titles</vt:lpstr>
    </vt:vector>
  </TitlesOfParts>
  <Manager/>
  <Company>PASSHE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Best, Christopher</dc:creator>
  <cp:keywords/>
  <dc:description/>
  <cp:lastModifiedBy>Kyle Verbosh</cp:lastModifiedBy>
  <cp:revision/>
  <dcterms:created xsi:type="dcterms:W3CDTF">2013-07-18T18:58:24Z</dcterms:created>
  <dcterms:modified xsi:type="dcterms:W3CDTF">2019-11-04T18:02:09Z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Quarters">
    <vt:lpwstr/>
  </property>
  <property fmtid="{D5CDD505-2E9C-101B-9397-08002B2CF9AE}" pid="3" name="Year">
    <vt:lpwstr/>
  </property>
  <property fmtid="{D5CDD505-2E9C-101B-9397-08002B2CF9AE}" pid="4" name="University">
    <vt:lpwstr/>
  </property>
  <property fmtid="{D5CDD505-2E9C-101B-9397-08002B2CF9AE}" pid="5" name="Month">
    <vt:lpwstr/>
  </property>
  <property fmtid="{D5CDD505-2E9C-101B-9397-08002B2CF9AE}" pid="6" name="ItemType">
    <vt:lpwstr/>
  </property>
  <property fmtid="{D5CDD505-2E9C-101B-9397-08002B2CF9AE}" pid="7" name="ContentTypeId">
    <vt:lpwstr>0x010100CA51CD16A69D804A9990439F61B1D43E0015F258F8E1D91347A78C11B159B1BB61</vt:lpwstr>
  </property>
  <property fmtid="{D5CDD505-2E9C-101B-9397-08002B2CF9AE}" pid="8" name="AcademicTerm">
    <vt:lpwstr/>
  </property>
  <property fmtid="{D5CDD505-2E9C-101B-9397-08002B2CF9AE}" pid="9" name="AcademicYear">
    <vt:lpwstr>46;#2019-2020|49313bf1-e025-434f-b642-514aba35c011</vt:lpwstr>
  </property>
</Properties>
</file>